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4" activeTab="20"/>
  </bookViews>
  <sheets>
    <sheet name="дс 4" sheetId="17" r:id="rId1"/>
    <sheet name="дс 5" sheetId="11" r:id="rId2"/>
    <sheet name="дс 7" sheetId="18" r:id="rId3"/>
    <sheet name="ДС 8" sheetId="1" r:id="rId4"/>
    <sheet name="дс 9" sheetId="8" r:id="rId5"/>
    <sheet name="дс 10" sheetId="16" r:id="rId6"/>
    <sheet name="дс 12" sheetId="7" r:id="rId7"/>
    <sheet name="ДС 13" sheetId="2" r:id="rId8"/>
    <sheet name="дс 14" sheetId="15" r:id="rId9"/>
    <sheet name="ДС 15" sheetId="3" r:id="rId10"/>
    <sheet name="дс 17" sheetId="19" r:id="rId11"/>
    <sheet name="дс 18" sheetId="14" r:id="rId12"/>
    <sheet name="шк 2" sheetId="13" r:id="rId13"/>
    <sheet name="ШК 4" sheetId="4" r:id="rId14"/>
    <sheet name="ШК 5" sheetId="5" r:id="rId15"/>
    <sheet name="шк 7" sheetId="12" r:id="rId16"/>
    <sheet name="ШК 9" sheetId="9" r:id="rId17"/>
    <sheet name="Гимн." sheetId="20" r:id="rId18"/>
    <sheet name="ДДТ" sheetId="10" r:id="rId19"/>
    <sheet name="ДЭБС" sheetId="6" r:id="rId20"/>
    <sheet name="Прил.4" sheetId="22" r:id="rId21"/>
  </sheets>
  <definedNames>
    <definedName name="_xlnm.Print_Area" localSheetId="3">'ДС 8'!$A$1:$Q$86</definedName>
  </definedNames>
  <calcPr calcId="145621"/>
</workbook>
</file>

<file path=xl/calcChain.xml><?xml version="1.0" encoding="utf-8"?>
<calcChain xmlns="http://schemas.openxmlformats.org/spreadsheetml/2006/main">
  <c r="G85" i="22" l="1"/>
  <c r="G70" i="22"/>
  <c r="H69" i="22"/>
  <c r="G69" i="22"/>
  <c r="G68" i="22"/>
  <c r="H67" i="22"/>
  <c r="I67" i="22" s="1"/>
  <c r="G67" i="22"/>
  <c r="J65" i="22"/>
  <c r="G65" i="22"/>
  <c r="G64" i="22"/>
  <c r="G63" i="22"/>
  <c r="G62" i="22"/>
  <c r="G61" i="22"/>
  <c r="G60" i="22"/>
  <c r="H59" i="22"/>
  <c r="G59" i="22"/>
  <c r="G58" i="22"/>
  <c r="G57" i="22"/>
  <c r="G56" i="22"/>
  <c r="G55" i="22"/>
  <c r="G54" i="22"/>
  <c r="G53" i="22"/>
  <c r="G52" i="22"/>
  <c r="G51" i="22"/>
  <c r="G50" i="22"/>
  <c r="H49" i="22"/>
  <c r="G49" i="22"/>
  <c r="G48" i="22"/>
  <c r="H47" i="22"/>
  <c r="G47" i="22"/>
  <c r="G46" i="22"/>
  <c r="G45" i="22"/>
  <c r="G44" i="22"/>
  <c r="H40" i="22"/>
  <c r="G40" i="22"/>
  <c r="H39" i="22"/>
  <c r="I39" i="22" s="1"/>
  <c r="G39" i="22"/>
  <c r="G38" i="22"/>
  <c r="G37" i="22"/>
  <c r="H36" i="22"/>
  <c r="G36" i="22"/>
  <c r="G35" i="22"/>
  <c r="H34" i="22"/>
  <c r="G34" i="22"/>
  <c r="G33" i="22"/>
  <c r="H33" i="22"/>
  <c r="H35" i="22"/>
  <c r="I35" i="22" s="1"/>
  <c r="J35" i="22" s="1"/>
  <c r="H32" i="22"/>
  <c r="G32" i="22"/>
  <c r="H31" i="22"/>
  <c r="G31" i="22"/>
  <c r="H30" i="22"/>
  <c r="G30" i="22"/>
  <c r="H29" i="22"/>
  <c r="G29" i="22"/>
  <c r="H28" i="22"/>
  <c r="G28" i="22"/>
  <c r="G41" i="22"/>
  <c r="G42" i="22"/>
  <c r="G43" i="22"/>
  <c r="G27" i="22"/>
  <c r="J54" i="22"/>
  <c r="I53" i="22"/>
  <c r="J53" i="22" s="1"/>
  <c r="H50" i="22"/>
  <c r="I36" i="22"/>
  <c r="J36" i="22" s="1"/>
  <c r="M22" i="14"/>
  <c r="I20" i="2"/>
  <c r="I25" i="2"/>
  <c r="I49" i="20"/>
  <c r="I21" i="20"/>
  <c r="H65" i="22"/>
  <c r="H64" i="22"/>
  <c r="I64" i="22" s="1"/>
  <c r="J64" i="22" s="1"/>
  <c r="H63" i="22"/>
  <c r="H53" i="22"/>
  <c r="H54" i="22"/>
  <c r="H52" i="22"/>
  <c r="H51" i="22"/>
  <c r="I51" i="22" s="1"/>
  <c r="J51" i="22" s="1"/>
  <c r="I52" i="22" l="1"/>
  <c r="J52" i="22" s="1"/>
  <c r="I63" i="22"/>
  <c r="J63" i="22" s="1"/>
  <c r="H38" i="22"/>
  <c r="H37" i="22"/>
  <c r="I37" i="22" s="1"/>
  <c r="J37" i="22" s="1"/>
  <c r="I38" i="22" l="1"/>
  <c r="J38" i="22" s="1"/>
  <c r="I14" i="22"/>
  <c r="I15" i="22"/>
  <c r="I16" i="22"/>
  <c r="I17" i="22"/>
  <c r="I18" i="22"/>
  <c r="I19" i="22"/>
  <c r="I20" i="22"/>
  <c r="I21" i="22"/>
  <c r="G22" i="22"/>
  <c r="H22" i="22"/>
  <c r="G23" i="22"/>
  <c r="H23" i="22"/>
  <c r="I25" i="22"/>
  <c r="G71" i="22"/>
  <c r="H26" i="22"/>
  <c r="G26" i="22"/>
  <c r="H85" i="22"/>
  <c r="I26" i="22" l="1"/>
  <c r="J26" i="22" s="1"/>
  <c r="M25" i="22" s="1"/>
  <c r="H24" i="22"/>
  <c r="I24" i="22" s="1"/>
  <c r="I22" i="22"/>
  <c r="J22" i="22" s="1"/>
  <c r="G24" i="22"/>
  <c r="I23" i="22"/>
  <c r="J14" i="22"/>
  <c r="M14" i="22" s="1"/>
  <c r="I60" i="9"/>
  <c r="I59" i="9"/>
  <c r="I55" i="22"/>
  <c r="I49" i="22" l="1"/>
  <c r="H62" i="9" l="1"/>
  <c r="I62" i="9" s="1"/>
  <c r="I50" i="22"/>
  <c r="J50" i="22" s="1"/>
  <c r="I45" i="9"/>
  <c r="I44" i="9"/>
  <c r="I33" i="9"/>
  <c r="I32" i="9"/>
  <c r="I34" i="9"/>
  <c r="I35" i="9"/>
  <c r="H62" i="22"/>
  <c r="I62" i="22" s="1"/>
  <c r="J62" i="22" s="1"/>
  <c r="I74" i="4"/>
  <c r="I73" i="4"/>
  <c r="I63" i="4"/>
  <c r="I62" i="4"/>
  <c r="I52" i="4"/>
  <c r="I51" i="4"/>
  <c r="I35" i="4"/>
  <c r="I34" i="4"/>
  <c r="I24" i="20"/>
  <c r="I57" i="20"/>
  <c r="I50" i="20"/>
  <c r="I37" i="20"/>
  <c r="I36" i="20"/>
  <c r="I66" i="5"/>
  <c r="I49" i="5"/>
  <c r="I48" i="5"/>
  <c r="I34" i="5"/>
  <c r="I63" i="12"/>
  <c r="I49" i="12"/>
  <c r="I48" i="12"/>
  <c r="I47" i="12"/>
  <c r="I33" i="12"/>
  <c r="I63" i="13"/>
  <c r="I48" i="13"/>
  <c r="M36" i="13"/>
  <c r="I61" i="9" l="1"/>
  <c r="J61" i="9" s="1"/>
  <c r="H71" i="22"/>
  <c r="J33" i="5"/>
  <c r="M36" i="5" s="1"/>
  <c r="J73" i="4"/>
  <c r="J33" i="4"/>
  <c r="J20" i="2"/>
  <c r="M23" i="2" s="1"/>
  <c r="I20" i="7"/>
  <c r="J20" i="7" s="1"/>
  <c r="M22" i="7" s="1"/>
  <c r="I22" i="8"/>
  <c r="J22" i="8" s="1"/>
  <c r="M24" i="8" s="1"/>
  <c r="I21" i="14"/>
  <c r="I21" i="1" l="1"/>
  <c r="I20" i="3"/>
  <c r="I20" i="19"/>
  <c r="I22" i="18"/>
  <c r="I22" i="17"/>
  <c r="I57" i="12"/>
  <c r="I36" i="12"/>
  <c r="I34" i="12"/>
  <c r="J33" i="12" s="1"/>
  <c r="M35" i="12" s="1"/>
  <c r="I57" i="13" l="1"/>
  <c r="I61" i="13" l="1"/>
  <c r="I26" i="15" l="1"/>
  <c r="I22" i="15"/>
  <c r="J22" i="15" s="1"/>
  <c r="M24" i="15" s="1"/>
  <c r="I84" i="22" l="1"/>
  <c r="I83" i="22"/>
  <c r="I82" i="22"/>
  <c r="I81" i="22"/>
  <c r="I80" i="22"/>
  <c r="I79" i="22"/>
  <c r="I78" i="22"/>
  <c r="I77" i="22"/>
  <c r="I76" i="22"/>
  <c r="I75" i="22"/>
  <c r="I74" i="22"/>
  <c r="I69" i="22"/>
  <c r="I70" i="22"/>
  <c r="I61" i="22"/>
  <c r="I60" i="22"/>
  <c r="I59" i="22"/>
  <c r="J72" i="22" l="1"/>
  <c r="I85" i="22"/>
  <c r="J85" i="22" s="1"/>
  <c r="I51" i="9"/>
  <c r="I50" i="9"/>
  <c r="I58" i="20"/>
  <c r="J57" i="20" s="1"/>
  <c r="I56" i="20"/>
  <c r="I55" i="20"/>
  <c r="I54" i="20"/>
  <c r="I53" i="20"/>
  <c r="J49" i="20"/>
  <c r="I48" i="20"/>
  <c r="I47" i="20"/>
  <c r="I46" i="20"/>
  <c r="I45" i="20"/>
  <c r="I44" i="20"/>
  <c r="I43" i="20"/>
  <c r="I41" i="20"/>
  <c r="I34" i="20"/>
  <c r="I33" i="20"/>
  <c r="I31" i="20"/>
  <c r="I30" i="20"/>
  <c r="I29" i="20"/>
  <c r="I28" i="20"/>
  <c r="I27" i="20"/>
  <c r="I26" i="20"/>
  <c r="J21" i="20"/>
  <c r="I20" i="20"/>
  <c r="I19" i="20"/>
  <c r="I18" i="20"/>
  <c r="I17" i="20"/>
  <c r="I15" i="20"/>
  <c r="I14" i="20"/>
  <c r="I13" i="20"/>
  <c r="I12" i="20"/>
  <c r="I49" i="9"/>
  <c r="I48" i="9"/>
  <c r="I52" i="9"/>
  <c r="J43" i="9"/>
  <c r="I24" i="14"/>
  <c r="I24" i="1"/>
  <c r="I24" i="7"/>
  <c r="J24" i="7" s="1"/>
  <c r="M25" i="7" s="1"/>
  <c r="M26" i="7" s="1"/>
  <c r="I23" i="7"/>
  <c r="I19" i="7"/>
  <c r="I18" i="7"/>
  <c r="I17" i="7"/>
  <c r="I16" i="7"/>
  <c r="I15" i="7"/>
  <c r="I14" i="7"/>
  <c r="I25" i="8"/>
  <c r="I26" i="8"/>
  <c r="J26" i="8" s="1"/>
  <c r="M27" i="8" s="1"/>
  <c r="M28" i="8" s="1"/>
  <c r="I21" i="8"/>
  <c r="I20" i="8"/>
  <c r="I19" i="8"/>
  <c r="I18" i="8"/>
  <c r="I17" i="8"/>
  <c r="I16" i="8"/>
  <c r="I15" i="8"/>
  <c r="I14" i="8"/>
  <c r="J22" i="11"/>
  <c r="I24" i="11"/>
  <c r="J24" i="11" s="1"/>
  <c r="I22" i="11"/>
  <c r="I23" i="11"/>
  <c r="J23" i="11" s="1"/>
  <c r="M26" i="11" s="1"/>
  <c r="I21" i="11"/>
  <c r="I20" i="11"/>
  <c r="I19" i="11"/>
  <c r="I18" i="11"/>
  <c r="I17" i="11"/>
  <c r="I16" i="11"/>
  <c r="I15" i="11"/>
  <c r="I14" i="11"/>
  <c r="I58" i="9"/>
  <c r="I57" i="9"/>
  <c r="I54" i="9"/>
  <c r="J54" i="9" s="1"/>
  <c r="I53" i="9"/>
  <c r="O49" i="9"/>
  <c r="N49" i="9"/>
  <c r="O47" i="9"/>
  <c r="N47" i="9"/>
  <c r="I47" i="9"/>
  <c r="O46" i="9"/>
  <c r="N46" i="9"/>
  <c r="I46" i="9"/>
  <c r="I42" i="9"/>
  <c r="I41" i="9"/>
  <c r="I40" i="9"/>
  <c r="I39" i="9"/>
  <c r="I38" i="9"/>
  <c r="I37" i="9"/>
  <c r="I36" i="9"/>
  <c r="J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10"/>
  <c r="I14" i="10"/>
  <c r="I15" i="10"/>
  <c r="I16" i="10"/>
  <c r="I17" i="10"/>
  <c r="I18" i="10"/>
  <c r="I19" i="10"/>
  <c r="I20" i="10"/>
  <c r="I21" i="10"/>
  <c r="I22" i="10"/>
  <c r="I24" i="10"/>
  <c r="I25" i="10"/>
  <c r="I26" i="10"/>
  <c r="I27" i="10"/>
  <c r="I28" i="10"/>
  <c r="I29" i="10"/>
  <c r="I30" i="10"/>
  <c r="I31" i="10"/>
  <c r="J32" i="10"/>
  <c r="M32" i="10" s="1"/>
  <c r="J25" i="11"/>
  <c r="J57" i="9" l="1"/>
  <c r="J16" i="11"/>
  <c r="M27" i="11" s="1"/>
  <c r="M72" i="22"/>
  <c r="J25" i="9"/>
  <c r="M31" i="9" s="1"/>
  <c r="M63" i="9"/>
  <c r="J46" i="9"/>
  <c r="M54" i="9" s="1"/>
  <c r="J40" i="20"/>
  <c r="M52" i="20" s="1"/>
  <c r="J53" i="20"/>
  <c r="M59" i="20" s="1"/>
  <c r="J34" i="9"/>
  <c r="M43" i="9" s="1"/>
  <c r="J26" i="20"/>
  <c r="J12" i="20"/>
  <c r="M25" i="20" s="1"/>
  <c r="J35" i="20"/>
  <c r="I22" i="16"/>
  <c r="I20" i="14"/>
  <c r="J20" i="14" s="1"/>
  <c r="I21" i="6"/>
  <c r="N14" i="1"/>
  <c r="O14" i="1"/>
  <c r="P14" i="1"/>
  <c r="I21" i="19"/>
  <c r="J20" i="19" s="1"/>
  <c r="I23" i="18"/>
  <c r="J22" i="18" s="1"/>
  <c r="I23" i="17"/>
  <c r="J22" i="17" s="1"/>
  <c r="I61" i="4"/>
  <c r="J61" i="4" s="1"/>
  <c r="I72" i="4"/>
  <c r="I71" i="4"/>
  <c r="I70" i="4"/>
  <c r="I69" i="4"/>
  <c r="I68" i="4"/>
  <c r="I67" i="4"/>
  <c r="I66" i="4"/>
  <c r="I65" i="4"/>
  <c r="I60" i="4"/>
  <c r="I59" i="4"/>
  <c r="I58" i="4"/>
  <c r="I57" i="4"/>
  <c r="O56" i="4"/>
  <c r="N56" i="4"/>
  <c r="I56" i="4"/>
  <c r="O55" i="4"/>
  <c r="N55" i="4"/>
  <c r="I55" i="4"/>
  <c r="O54" i="4"/>
  <c r="N54" i="4"/>
  <c r="I54" i="4"/>
  <c r="I50" i="4"/>
  <c r="J50" i="4" s="1"/>
  <c r="I49" i="4"/>
  <c r="I48" i="4"/>
  <c r="I47" i="4"/>
  <c r="I46" i="4"/>
  <c r="I45" i="4"/>
  <c r="I44" i="4"/>
  <c r="I43" i="4"/>
  <c r="I42" i="4"/>
  <c r="I41" i="4"/>
  <c r="I40" i="4"/>
  <c r="I39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50" i="5"/>
  <c r="J48" i="5" s="1"/>
  <c r="M51" i="5" s="1"/>
  <c r="M72" i="5" s="1"/>
  <c r="I65" i="5"/>
  <c r="I64" i="5"/>
  <c r="I58" i="5"/>
  <c r="I57" i="5"/>
  <c r="I67" i="12"/>
  <c r="I66" i="12"/>
  <c r="I65" i="12"/>
  <c r="I64" i="12"/>
  <c r="I62" i="12"/>
  <c r="I61" i="12"/>
  <c r="I60" i="12"/>
  <c r="I59" i="12"/>
  <c r="J57" i="12"/>
  <c r="M58" i="12" s="1"/>
  <c r="I56" i="12"/>
  <c r="I55" i="12"/>
  <c r="O54" i="12"/>
  <c r="N54" i="12"/>
  <c r="I54" i="12"/>
  <c r="O53" i="12"/>
  <c r="N53" i="12"/>
  <c r="I53" i="12"/>
  <c r="O52" i="12"/>
  <c r="N52" i="12"/>
  <c r="I52" i="12"/>
  <c r="I50" i="12"/>
  <c r="J47" i="12" s="1"/>
  <c r="M51" i="12" s="1"/>
  <c r="M69" i="12" s="1"/>
  <c r="I46" i="12"/>
  <c r="I45" i="12"/>
  <c r="I44" i="12"/>
  <c r="I43" i="12"/>
  <c r="I42" i="12"/>
  <c r="I41" i="12"/>
  <c r="I40" i="12"/>
  <c r="I39" i="12"/>
  <c r="I37" i="12"/>
  <c r="I32" i="12"/>
  <c r="I30" i="12"/>
  <c r="I29" i="12"/>
  <c r="I28" i="12"/>
  <c r="I27" i="12"/>
  <c r="I26" i="12"/>
  <c r="I62" i="13"/>
  <c r="J57" i="13"/>
  <c r="M58" i="13" s="1"/>
  <c r="I50" i="13"/>
  <c r="I30" i="13"/>
  <c r="I29" i="13"/>
  <c r="I28" i="13"/>
  <c r="I26" i="13"/>
  <c r="I67" i="13"/>
  <c r="I66" i="13"/>
  <c r="I65" i="13"/>
  <c r="I64" i="13"/>
  <c r="I60" i="13"/>
  <c r="I59" i="13"/>
  <c r="I56" i="13"/>
  <c r="I55" i="13"/>
  <c r="O54" i="13"/>
  <c r="N54" i="13"/>
  <c r="I54" i="13"/>
  <c r="O53" i="13"/>
  <c r="N53" i="13"/>
  <c r="I53" i="13"/>
  <c r="O52" i="13"/>
  <c r="N52" i="13"/>
  <c r="I52" i="13"/>
  <c r="I47" i="13"/>
  <c r="I46" i="13"/>
  <c r="I45" i="13"/>
  <c r="I44" i="13"/>
  <c r="I43" i="13"/>
  <c r="I42" i="13"/>
  <c r="I41" i="13"/>
  <c r="I40" i="13"/>
  <c r="I39" i="13"/>
  <c r="I38" i="13"/>
  <c r="I37" i="13"/>
  <c r="I33" i="13"/>
  <c r="I27" i="13"/>
  <c r="I25" i="13"/>
  <c r="J26" i="15"/>
  <c r="M27" i="15" s="1"/>
  <c r="M28" i="15" s="1"/>
  <c r="I25" i="15"/>
  <c r="I19" i="15"/>
  <c r="I18" i="15"/>
  <c r="I17" i="15"/>
  <c r="I16" i="15"/>
  <c r="I15" i="15"/>
  <c r="I14" i="15"/>
  <c r="J24" i="14"/>
  <c r="M25" i="14" s="1"/>
  <c r="I23" i="14"/>
  <c r="I19" i="14"/>
  <c r="I18" i="14"/>
  <c r="I17" i="14"/>
  <c r="I16" i="14"/>
  <c r="I15" i="14"/>
  <c r="I14" i="14"/>
  <c r="I26" i="16"/>
  <c r="J26" i="16" s="1"/>
  <c r="M27" i="16" s="1"/>
  <c r="I25" i="16"/>
  <c r="I19" i="16"/>
  <c r="I18" i="16"/>
  <c r="I17" i="16"/>
  <c r="I16" i="16"/>
  <c r="I15" i="16"/>
  <c r="I14" i="16"/>
  <c r="I23" i="6"/>
  <c r="J23" i="6" s="1"/>
  <c r="M24" i="6" s="1"/>
  <c r="I22" i="6"/>
  <c r="I20" i="6"/>
  <c r="I19" i="6"/>
  <c r="I18" i="6"/>
  <c r="I17" i="6"/>
  <c r="I70" i="5"/>
  <c r="I69" i="5"/>
  <c r="I68" i="5"/>
  <c r="I67" i="5"/>
  <c r="I63" i="5"/>
  <c r="I62" i="5"/>
  <c r="I56" i="5"/>
  <c r="I55" i="5"/>
  <c r="O54" i="5"/>
  <c r="N54" i="5"/>
  <c r="I54" i="5"/>
  <c r="O53" i="5"/>
  <c r="N53" i="5"/>
  <c r="O52" i="5"/>
  <c r="N52" i="5"/>
  <c r="I47" i="5"/>
  <c r="I46" i="5"/>
  <c r="I45" i="5"/>
  <c r="I44" i="5"/>
  <c r="I43" i="5"/>
  <c r="I42" i="5"/>
  <c r="I41" i="5"/>
  <c r="I40" i="5"/>
  <c r="I39" i="5"/>
  <c r="I38" i="5"/>
  <c r="I37" i="5"/>
  <c r="J35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24" i="3"/>
  <c r="J24" i="3" s="1"/>
  <c r="M25" i="3" s="1"/>
  <c r="I23" i="3"/>
  <c r="I21" i="3"/>
  <c r="J20" i="3" s="1"/>
  <c r="M22" i="3" s="1"/>
  <c r="I19" i="3"/>
  <c r="I18" i="3"/>
  <c r="I17" i="3"/>
  <c r="I16" i="3"/>
  <c r="I15" i="3"/>
  <c r="I14" i="3"/>
  <c r="J25" i="2"/>
  <c r="M26" i="2" s="1"/>
  <c r="M27" i="2" s="1"/>
  <c r="I24" i="2"/>
  <c r="I22" i="2"/>
  <c r="I19" i="2"/>
  <c r="I18" i="2"/>
  <c r="I17" i="2"/>
  <c r="I16" i="2"/>
  <c r="I15" i="2"/>
  <c r="I14" i="2"/>
  <c r="J24" i="1"/>
  <c r="M25" i="1" s="1"/>
  <c r="I23" i="1"/>
  <c r="I20" i="1"/>
  <c r="I19" i="1"/>
  <c r="I18" i="1"/>
  <c r="I17" i="1"/>
  <c r="I16" i="1"/>
  <c r="I15" i="1"/>
  <c r="I14" i="1"/>
  <c r="I24" i="19"/>
  <c r="J24" i="19" s="1"/>
  <c r="M25" i="19" s="1"/>
  <c r="I23" i="19"/>
  <c r="I19" i="19"/>
  <c r="I18" i="19"/>
  <c r="I17" i="19"/>
  <c r="I16" i="19"/>
  <c r="I15" i="19"/>
  <c r="I14" i="19"/>
  <c r="I27" i="18"/>
  <c r="J27" i="18" s="1"/>
  <c r="M28" i="18" s="1"/>
  <c r="I26" i="18"/>
  <c r="I21" i="18"/>
  <c r="I20" i="18"/>
  <c r="I19" i="18"/>
  <c r="I18" i="18"/>
  <c r="I17" i="18"/>
  <c r="I16" i="18"/>
  <c r="I15" i="18"/>
  <c r="I14" i="18"/>
  <c r="I14" i="17"/>
  <c r="I26" i="17"/>
  <c r="J26" i="17" s="1"/>
  <c r="M27" i="17" s="1"/>
  <c r="I25" i="17"/>
  <c r="I21" i="17"/>
  <c r="I20" i="17"/>
  <c r="I19" i="17"/>
  <c r="I18" i="17"/>
  <c r="I17" i="17"/>
  <c r="I16" i="17"/>
  <c r="I15" i="17"/>
  <c r="I71" i="22"/>
  <c r="O56" i="22"/>
  <c r="N56" i="22"/>
  <c r="O55" i="22"/>
  <c r="N55" i="22"/>
  <c r="I47" i="22"/>
  <c r="I48" i="22"/>
  <c r="I33" i="22"/>
  <c r="I34" i="22"/>
  <c r="I28" i="22"/>
  <c r="I29" i="22"/>
  <c r="I30" i="22"/>
  <c r="I31" i="22"/>
  <c r="I32" i="22"/>
  <c r="I40" i="22"/>
  <c r="I41" i="22"/>
  <c r="I42" i="22"/>
  <c r="I43" i="22"/>
  <c r="I44" i="22"/>
  <c r="I45" i="22"/>
  <c r="I46" i="22"/>
  <c r="I56" i="22"/>
  <c r="J55" i="22" s="1"/>
  <c r="I57" i="22"/>
  <c r="I58" i="22"/>
  <c r="I68" i="22"/>
  <c r="I27" i="22"/>
  <c r="J14" i="18" l="1"/>
  <c r="J65" i="4"/>
  <c r="M75" i="4" s="1"/>
  <c r="M26" i="14"/>
  <c r="M22" i="11"/>
  <c r="M60" i="20"/>
  <c r="J48" i="13"/>
  <c r="M51" i="13" s="1"/>
  <c r="M69" i="13" s="1"/>
  <c r="M64" i="9"/>
  <c r="M39" i="20"/>
  <c r="J20" i="1"/>
  <c r="M22" i="1" s="1"/>
  <c r="M26" i="1" s="1"/>
  <c r="J22" i="16"/>
  <c r="M24" i="16" s="1"/>
  <c r="M28" i="16" s="1"/>
  <c r="J54" i="4"/>
  <c r="M64" i="4" s="1"/>
  <c r="J59" i="13"/>
  <c r="M68" i="13" s="1"/>
  <c r="M25" i="18"/>
  <c r="M29" i="18" s="1"/>
  <c r="J25" i="4"/>
  <c r="J39" i="4"/>
  <c r="M53" i="4" s="1"/>
  <c r="J14" i="19"/>
  <c r="M22" i="19" s="1"/>
  <c r="M26" i="19" s="1"/>
  <c r="J14" i="17"/>
  <c r="M24" i="17" s="1"/>
  <c r="M28" i="17" s="1"/>
  <c r="M26" i="3"/>
  <c r="J67" i="22"/>
  <c r="M67" i="22" s="1"/>
  <c r="J27" i="22"/>
  <c r="M27" i="22" s="1"/>
  <c r="M55" i="22"/>
  <c r="J39" i="22"/>
  <c r="M39" i="22" s="1"/>
  <c r="M38" i="4" l="1"/>
  <c r="M76" i="4" s="1"/>
</calcChain>
</file>

<file path=xl/sharedStrings.xml><?xml version="1.0" encoding="utf-8"?>
<sst xmlns="http://schemas.openxmlformats.org/spreadsheetml/2006/main" count="2920" uniqueCount="324">
  <si>
    <t>Услуга по предоставлению общедоступного бесплатного дошкольного образования</t>
  </si>
  <si>
    <t>Руководитель МСКУ "МЦБ"</t>
  </si>
  <si>
    <t>Наименование показателя</t>
  </si>
  <si>
    <t>Доля обучающихся, освоивших основную общеобразовательную программу дошкольного образования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</si>
  <si>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</si>
  <si>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Присмотр и уход</t>
  </si>
  <si>
    <t>Отсутствие жалоб  родителей  на организацию работы группы полного дня</t>
  </si>
  <si>
    <t>Реализация дополнительных общеразвивающих программ</t>
  </si>
  <si>
    <t xml:space="preserve">Доля обучающихся учреждения, посещающих объединения дополнительного образования, от общего числа обучающихся </t>
  </si>
  <si>
    <t xml:space="preserve">Отсутствие обоснованных претензий потребителей к качеству предоставляемых услуг </t>
  </si>
  <si>
    <t xml:space="preserve"> Реализация основных общеобразовательных программ начального общего образования</t>
  </si>
  <si>
    <t>Доля обучающихся, освоивших программу начального общего образования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</si>
  <si>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</si>
  <si>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</si>
  <si>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</si>
  <si>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</si>
  <si>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>Реализация основных общеобразовательных программ среднего общего образования</t>
  </si>
  <si>
    <t>Доля высокопрофессионального преподавательского состава (учителя с первой и высшей квалификационной категорией,</t>
  </si>
  <si>
    <t xml:space="preserve">Доля обучающихся, принявших участие в интеллектуальных конкурсах, олимпиадах, конференциях от общего числа обучающихся учреждения </t>
  </si>
  <si>
    <t xml:space="preserve">Доля обучающихся, получивших по итогам промежуточной аттестации 4 и 5 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</si>
  <si>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</si>
  <si>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</si>
  <si>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 xml:space="preserve"> Реализация дополнительных общеразвивающих программ </t>
  </si>
  <si>
    <t>Доля высокопрофессионального преподавательского состава (учителя с первой и высшей квалификационной категорией)</t>
  </si>
  <si>
    <t>Доля обучающихся, принявших участие в интеллектуальных конкурсах, олимпиадах, конференциях от общего числа обучающихся учреждения</t>
  </si>
  <si>
    <t>Доля обучающихся, получивших по итогам промежуточной аттестации 4 и 5</t>
  </si>
  <si>
    <t>М.А.Кочанова</t>
  </si>
  <si>
    <t>Приложение N 4</t>
  </si>
  <si>
    <t>к Порядку</t>
  </si>
  <si>
    <t>формирования муниципального</t>
  </si>
  <si>
    <t>задания в отношении</t>
  </si>
  <si>
    <t>муниципальных учреждений</t>
  </si>
  <si>
    <t>и финансового обеспечения</t>
  </si>
  <si>
    <t>выполнения муниципального задания</t>
  </si>
  <si>
    <t>Сводный отчет о фактическом исполнении муниципальных</t>
  </si>
  <si>
    <t>финансовом году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</si>
  <si>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</si>
  <si>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</si>
  <si>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</si>
  <si>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</si>
  <si>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</si>
  <si>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</si>
  <si>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</si>
  <si>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</si>
  <si>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</si>
  <si>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</si>
  <si>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</si>
  <si>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</si>
  <si>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Показатель объема</t>
  </si>
  <si>
    <t>%</t>
  </si>
  <si>
    <t>человек</t>
  </si>
  <si>
    <t xml:space="preserve"> Показатель качества 1.Очная форма обучения до 3 лет.</t>
  </si>
  <si>
    <t xml:space="preserve">МБДОУ д/с №4,5,7,8,9,10,12,13,14,15,18, МАДОУ д/с №17 </t>
  </si>
  <si>
    <t>Показатель качества 2.Очная форма обучения от 3 до 7 лет.</t>
  </si>
  <si>
    <t>Показатель качества 3.Адаптированная образовательная программа (обучающиеся с ограниченными возможностями здоровья (ОВЗ))</t>
  </si>
  <si>
    <t xml:space="preserve">Показатель качества 1.Обучающиеся за исключением детей-инвалидов </t>
  </si>
  <si>
    <t>Показатель качества 2.Дети-инвалиды</t>
  </si>
  <si>
    <t>Число обучающихся</t>
  </si>
  <si>
    <t>МБДОУ д/с № 7,8,9,12,13,17</t>
  </si>
  <si>
    <t>МБДОУ д/с №10,14,15,18</t>
  </si>
  <si>
    <t>Показатель качества 3.Адаптированная образовательная программа (группы комбинированной направленности) от 3 до 7 лет</t>
  </si>
  <si>
    <t>без МБДОУ д/с №4,5</t>
  </si>
  <si>
    <t>Отчет по муниципальному заданию</t>
  </si>
  <si>
    <t>Услуга</t>
  </si>
  <si>
    <t>МБОУ Школа № 2 им. Ю.А.Гагарина, МБОУ СОШ № 4,5,7,9, МАОУ Гимназия № 10 им.А.Е.Бочкина</t>
  </si>
  <si>
    <t>Показатель качества 1. Очная форма обучения</t>
  </si>
  <si>
    <t>Показатель качества 2. Адаптированная образовательная программа: очная форма обучения</t>
  </si>
  <si>
    <t>Показатель качества 2. Адаптированная образовательная программа: проходящие обучение по состоянию здоровья на дому</t>
  </si>
  <si>
    <t>Без СОШ №7</t>
  </si>
  <si>
    <t>Показатель качества 2. Адаптированная образовательная программа: проходящие обучение по состоянию здоровья в мед.учреждении</t>
  </si>
  <si>
    <t>Только СОШ №7, Гимназия</t>
  </si>
  <si>
    <t>Без СОШ №5,7</t>
  </si>
  <si>
    <t>Без МАОУ Гимназии №10</t>
  </si>
  <si>
    <t>Только СОШ №7, Гимназия №10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</si>
  <si>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</si>
  <si>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Только МАОУ Гимназия №10</t>
  </si>
  <si>
    <t>Показатель объема 2.Адаптированная образовательная программа: очная форма обучения</t>
  </si>
  <si>
    <t>без СОШ №2</t>
  </si>
  <si>
    <t>Показатель качества Очная форма обучения</t>
  </si>
  <si>
    <t>МБОУ ДО "ДДТ", МБОУ ДО "ДЭБС"</t>
  </si>
  <si>
    <t>Отчет о фактическом исполнении муниципального</t>
  </si>
  <si>
    <t>МБДОУ д/с №4</t>
  </si>
  <si>
    <t>Г.А.Путинцева</t>
  </si>
  <si>
    <t>Заведующий МБДОУ д/с № 4</t>
  </si>
  <si>
    <t>Показатель качества 3.Адаптированная образовательная программа (группы комбинированной направленности) от 3 до 8 лет</t>
  </si>
  <si>
    <t>МБДОУ д/с №7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</si>
  <si>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</t>
  </si>
  <si>
    <t>МАДОУ д/с №17</t>
  </si>
  <si>
    <t>Заведующий МАДОУ д/с № 17</t>
  </si>
  <si>
    <t>Е.М.Ехалова</t>
  </si>
  <si>
    <t>Заведующий МБДОУ д/с № 9</t>
  </si>
  <si>
    <t>Серебренникова Елена Михайловна, 3-16-33</t>
  </si>
  <si>
    <t>Заведующий МБДОУ д/с № 5</t>
  </si>
  <si>
    <t>С.Д. Васильева</t>
  </si>
  <si>
    <t>МАДОУ д/с №12</t>
  </si>
  <si>
    <t>Заведующий МБДОУ д/с № 12</t>
  </si>
  <si>
    <t>Л.Н. Пугач</t>
  </si>
  <si>
    <t>МБДОУ д/с № 9</t>
  </si>
  <si>
    <t>МБДОУ д/с № 5</t>
  </si>
  <si>
    <t>Директор МБОУ ДО ДДТ</t>
  </si>
  <si>
    <t>С.М. Меньших</t>
  </si>
  <si>
    <t>МБОУ СОШ № 9</t>
  </si>
  <si>
    <t>Директор МБОУ СОШ № 9</t>
  </si>
  <si>
    <t>МБОУ ДО "ДДТ"</t>
  </si>
  <si>
    <t>МБДОУ д/с № 8</t>
  </si>
  <si>
    <t>Заведующий МБДОУ д/с № 8</t>
  </si>
  <si>
    <t>О.В.Хотько</t>
  </si>
  <si>
    <t>МБДОУ д/с № 13</t>
  </si>
  <si>
    <t>Заведующий МБДОУ д/с № 13</t>
  </si>
  <si>
    <t>Т.А.Алтова</t>
  </si>
  <si>
    <t>МБДОУ д/с № 15</t>
  </si>
  <si>
    <t>Заведующий МБДОУ д/с № 15</t>
  </si>
  <si>
    <t>Т.В.Мухина</t>
  </si>
  <si>
    <t>Гурманчук Ирина Владимировна, 3-16-33</t>
  </si>
  <si>
    <t>МБОУ СОШ № 4</t>
  </si>
  <si>
    <t>Директор МБОУ СОШ № 4</t>
  </si>
  <si>
    <t>И.В.Кирилина</t>
  </si>
  <si>
    <t>МБОУ СОШ № 5</t>
  </si>
  <si>
    <t>Директор МБОУ СОШ № 5</t>
  </si>
  <si>
    <t>МБОУ ДО "ДЭБС"</t>
  </si>
  <si>
    <t>Директор МБОУ ДО ДЭБС</t>
  </si>
  <si>
    <t>Н.В.Мажарина</t>
  </si>
  <si>
    <t>МБДОУ д/с № 10</t>
  </si>
  <si>
    <t>Заведующий МБДОУ д/с № 10</t>
  </si>
  <si>
    <t>Погудина Ксения Александровна, 3-16-33</t>
  </si>
  <si>
    <t>МБДОУ д/с № 18</t>
  </si>
  <si>
    <t>Заведующий МБДОУ д/с № 18</t>
  </si>
  <si>
    <t>В.В.Дворецкая</t>
  </si>
  <si>
    <t>МБДОУ д/с № 14</t>
  </si>
  <si>
    <t>Заведующий МБДОУ д/с № 14</t>
  </si>
  <si>
    <t>О.А.Макеич</t>
  </si>
  <si>
    <t>МБОУ  "школа № 2 им.Ю.А.Гагарина"</t>
  </si>
  <si>
    <t>Доля обучающихся, освоивших программы дополнительного образования</t>
  </si>
  <si>
    <t>Директор МБОУ  "школа № 2 им.Ю.А.Гагарина"</t>
  </si>
  <si>
    <t>И.Ю.Ерошкина</t>
  </si>
  <si>
    <t>МБОУ  СОШ № 7</t>
  </si>
  <si>
    <t>М.В.Метелкина</t>
  </si>
  <si>
    <t>человекочас</t>
  </si>
  <si>
    <t>к Порядку формирования муниципального задания в отношении</t>
  </si>
  <si>
    <t>муниципальных учреждений и финансового обеспечения</t>
  </si>
  <si>
    <t>Отчет о фактическом исполнении муниципального задания</t>
  </si>
  <si>
    <t>МАОУ гимназия № 10 имени А.Е. Бочкина</t>
  </si>
  <si>
    <t>определяется по окончанию уч.года</t>
  </si>
  <si>
    <t xml:space="preserve"> Реализация основных общеобразовательных программ основного общего образования</t>
  </si>
  <si>
    <t>Один педагог без категории</t>
  </si>
  <si>
    <t xml:space="preserve"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 </t>
  </si>
  <si>
    <t xml:space="preserve"> Реализация основных общеобразовательных программ среднего общего образования</t>
  </si>
  <si>
    <t xml:space="preserve">Отсутствие обоснованных жалоб родителей обучающихся, осваивающих  программу среднего общего образования, на реализацию образовательного процесса </t>
  </si>
  <si>
    <t>Количество человеко-часов</t>
  </si>
  <si>
    <t>человеко-час</t>
  </si>
  <si>
    <t xml:space="preserve">Директор </t>
  </si>
  <si>
    <t>А.В.  Дударева</t>
  </si>
  <si>
    <t>Главный бухгалтер</t>
  </si>
  <si>
    <t>И.В. Хилько</t>
  </si>
  <si>
    <t>Оценка выполнения муниципальным учреждением муниципального задания по каждому показателю качества К1,объема К2</t>
  </si>
  <si>
    <t>Сводная оценка выполнения муниципальными учреждениями муниципального задания по показателям (качества-К1, объема-К2)</t>
  </si>
  <si>
    <t>ИТОГО</t>
  </si>
  <si>
    <t>Оцитоговая-итоговая оценка выполнения муниципального задания по учреждению:</t>
  </si>
  <si>
    <t>Оцитоговая=SUM Oцi/N</t>
  </si>
  <si>
    <t xml:space="preserve"> Показатель качества 1.Очная форма обучения до 3 лет. (К1)</t>
  </si>
  <si>
    <t>Показатель качества 2.Очная форма обучения от 3 до 8 лет. (К1)</t>
  </si>
  <si>
    <t>Показатель качества 3.Адаптированная образовательная программа (группы комбинированной направленности) от 3 до 8 лет (К1)</t>
  </si>
  <si>
    <t>Показатель объема (К2)</t>
  </si>
  <si>
    <t>Показатель качества 1.Физические лица за исключением льготных категорий (К1)</t>
  </si>
  <si>
    <t xml:space="preserve"> Показатель качества 1.Очная форма обучения до 3 лет.(К1)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</si>
  <si>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 (К1)</t>
  </si>
  <si>
    <t xml:space="preserve"> Показатель качества 
1.Очная форма обучения (К1)</t>
  </si>
  <si>
    <t>Показатель качества 
2.Очная форма обучения.
Адаптированная образовательная программа.
Обучающиеся с ограниченными возможностями здоровья (ОВЗ) (К1)</t>
  </si>
  <si>
    <t>Показатель качества 
4.Очная форма обучения.
Проходящие обучение по состоянию здоровья в медицинских организациях (К1)</t>
  </si>
  <si>
    <t>Показатель объема 
1.Очная форма обучения (К2)</t>
  </si>
  <si>
    <t>Показатель качества 
3.Очная форма обучения.
Проходящие обучение по состоянию здоровья на дому (К1)</t>
  </si>
  <si>
    <t>Показатель качества 
3.Очная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</si>
  <si>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 xml:space="preserve"> Показатель качества 
1.Очная форма обучения (К2)</t>
  </si>
  <si>
    <t xml:space="preserve"> Показатель качества 
1.Очная форма обучения.
Физкультурно-спортивное направление (К1)</t>
  </si>
  <si>
    <t xml:space="preserve"> Показатель качества 
2.Очная форма обучения. (К1)
</t>
  </si>
  <si>
    <t>Показатель объема 
1.Очная форма обучения.
Физкультурно-спортивное направление (К2)</t>
  </si>
  <si>
    <t>Оценка выполнения муниципальным учреждением муниципального задания по каждому показателю качество К1,объема К2</t>
  </si>
  <si>
    <t>Сводная оценка выполнения муниципальными учреждениями муниципального задания по показателям (качества К1, объема К2)</t>
  </si>
  <si>
    <t>Показатель качества 3.Адаптированная образовательная программа (группы комбинированной направленности) от 3 до 8 лет,(К1)</t>
  </si>
  <si>
    <t>Итого:</t>
  </si>
  <si>
    <t>Оценка выполнения муниципальным учреждением муниципального задания по каждому показателю качества К1, объема К2</t>
  </si>
  <si>
    <t>Показатель качества 1. Очная форма обучения(К1)</t>
  </si>
  <si>
    <t>Показатель качества 2. Адаптированная образовательная программа: очная форма обучения (К1)</t>
  </si>
  <si>
    <t>Показатель качества 2. Адаптированная образовательная программа: проходящие обучение по состоянию здоровья на дому (К1)</t>
  </si>
  <si>
    <t>Показатель качества 1. Очная форма обучения (К1)</t>
  </si>
  <si>
    <t>Показатель объема 2.Адаптированная образовательная программа: очная форма обучения (К1)</t>
  </si>
  <si>
    <t>Показатель качества Очная форма обучения (К)</t>
  </si>
  <si>
    <t>Показатель качества Очная форма обучения физкультурно-спортивной (К1)</t>
  </si>
  <si>
    <t>Показатель качества Очная форма обучения (К1)</t>
  </si>
  <si>
    <t>Показатель качества Очная форма обучения. Физкультурно-спортивное направление. (К1)</t>
  </si>
  <si>
    <t>В.Г. Шведюк</t>
  </si>
  <si>
    <t>Показатель качества 2.Очная форма обучения от 3 до 8 лет.(К1)</t>
  </si>
  <si>
    <t>Н.Ю.Рыжова</t>
  </si>
  <si>
    <t>Т.Г. Заорская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</si>
  <si>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</si>
  <si>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качества           1. Очная форма обучения (К1)</t>
  </si>
  <si>
    <t>Показатель качества 2.Адаптированная образовательная программа: очная форма обучения (К1)</t>
  </si>
  <si>
    <t>Туристическо- краеведческий (К1)</t>
  </si>
  <si>
    <t>Технический (К1)</t>
  </si>
  <si>
    <t>Физкультурно- спортивный (К1)</t>
  </si>
  <si>
    <t>Художественный (К1)</t>
  </si>
  <si>
    <t>Социально- педагогический (К1)</t>
  </si>
  <si>
    <t>Л.В.Шиверновская</t>
  </si>
  <si>
    <t>Итого</t>
  </si>
  <si>
    <t>Показатель качества 1. Очная форма обучения естественнонаучная направленность (К1)</t>
  </si>
  <si>
    <t>Доля высокопрофессионального преподавательского состава (учителя с первой и высшей квалификационной категорией</t>
  </si>
  <si>
    <t>Доля обучающихся, получивших по итогам промежуточной аттестации 4 и 4</t>
  </si>
  <si>
    <t>итого</t>
  </si>
  <si>
    <t>ИТОГО:</t>
  </si>
  <si>
    <t>Заведующий МБДОУ д/с № 7</t>
  </si>
  <si>
    <t>Т.И.Быстрова</t>
  </si>
  <si>
    <t>Показатель качества 2.Очная форма обучения от 3 до 8 лет.</t>
  </si>
  <si>
    <t>без МБДОУ д/с №5</t>
  </si>
  <si>
    <t>только! МБДОУ д/с № 7, 9</t>
  </si>
  <si>
    <t>ТОЛЬКО! СОШ №7, Гимназия</t>
  </si>
  <si>
    <t>только Гимназия</t>
  </si>
  <si>
    <t>Только Гимназия!</t>
  </si>
  <si>
    <t>Естественно-научная направленность (К1)</t>
  </si>
  <si>
    <t>ИТОГ (К2)</t>
  </si>
  <si>
    <t>Показатель объема. 1Очная форма обучения (К2)</t>
  </si>
  <si>
    <t>Показатель объема.  1Очная форма обучения (К2)</t>
  </si>
  <si>
    <t>Показатель объема.  2Адаптированная образовательная программа (К)</t>
  </si>
  <si>
    <t xml:space="preserve">Показатель объема. 2Адаптированная образовательная программа (К2) </t>
  </si>
  <si>
    <t>Показатель объема. 1Очная форма обучения  (К2)</t>
  </si>
  <si>
    <t>Показатель объема 2.Адаптированная образовательная программа (К2)</t>
  </si>
  <si>
    <t>Показатель объема Адаптированная образовательная программа  (К2)</t>
  </si>
  <si>
    <t>Показатель объема.  2Адаптированная образовательная программа (К2)</t>
  </si>
  <si>
    <t>Показатель объема1. Очная форма обучения (К2)</t>
  </si>
  <si>
    <t>Показатель объема 2. Адаптированная образовательная программа: очная форма обучения(К2)</t>
  </si>
  <si>
    <t>Показатель качества 3. Адаптированная образовательная программа: проходящие обучение по состоянию здоровья на дому (К1)</t>
  </si>
  <si>
    <t>Показатель объема 3. Адаптированная образовательная программа: проходящие обучение по состоянию здоровья на дому(К2)</t>
  </si>
  <si>
    <t>Показатель объема  1. Очная форма обучения(К2)</t>
  </si>
  <si>
    <t>Показатель качества. 1 Очная форма обучения (К1)</t>
  </si>
  <si>
    <t>Показатель объема  2 Очная форма обучения. Физкультурно-спортивное направление.(К2)</t>
  </si>
  <si>
    <t>Показатель объема 1 Очная форма обучения (К2)</t>
  </si>
  <si>
    <t>Показатель качества 2 Очная форма обучения. Физкультурно-спортивное направление. (К1)</t>
  </si>
  <si>
    <t>Показатель объема 1. Очная форма обучения (К2)</t>
  </si>
  <si>
    <t>Показатель объема 2. Адаптированная образовательная программа: проходящие обучение по состоянию здоровья в мед.учреждении(К2)</t>
  </si>
  <si>
    <t>Показатель качества 2. Адаптированная образовательная программа: проходящие обучение по состоянию здоровья в мед.учреждении(К1)</t>
  </si>
  <si>
    <t>Показатель объема 2. Адаптированная образовательная программа: очная форма обучения (К2)</t>
  </si>
  <si>
    <t>Показатель объема 2. Адаптированная образовательная программа: проходящие обучение по состоянию здоровья на дому (К2)</t>
  </si>
  <si>
    <t>Показатель объема 2. Адаптированная образовательная программа: проходящие обучение по состоянию здоровья в мед.учреждении (К2)</t>
  </si>
  <si>
    <t>Показатель качества 1 Очная форма обучения (К1)</t>
  </si>
  <si>
    <t>Показатель качества 2 Очная форма обучения. Физкультурно-спортивное направление.</t>
  </si>
  <si>
    <t>Показатель объема 2 Очная форма обучения. Физкультурно-спортивное направление. (К2)</t>
  </si>
  <si>
    <t>Показатель объема1. Очная форма обучения  (К2)</t>
  </si>
  <si>
    <t>Показатель объема 2. Адаптированная образовательная программа: проходящие обучение по состоянию здоровья на дому(К2)</t>
  </si>
  <si>
    <t>Показатель объема 1. Очная форма обучения(К2)</t>
  </si>
  <si>
    <t>Показатель объема  2.Адаптированная образовательная программа: очная форма обучения(К2)</t>
  </si>
  <si>
    <t>Показатель объема Очная форма обучения(К2)</t>
  </si>
  <si>
    <t>Показатель объема Очная форма обучения физкультурно-спортивной  (К2)</t>
  </si>
  <si>
    <t>Показатель объема 
1.Адаптированная образовательная программа.
Обучающиеся с ограниченными возможностями здоровья (ОВЗ) (К2)</t>
  </si>
  <si>
    <t>Показатель объема     2. Адаптированная образовательная программа: очная форма обучения (К2)</t>
  </si>
  <si>
    <t>Показатель объема 
3.Образовательная программа, обеспечивающая углубленное изучение отдельных учебных предметов, предметных областей (профильное обучение) ОВЗ и дети-инвалиды (К2)</t>
  </si>
  <si>
    <t>Показатель объема 
1.Очная форма обучения.
 (К2)</t>
  </si>
  <si>
    <t>Показатель качества 1.Обучающиеся за исключением льготных категорий</t>
  </si>
  <si>
    <t>без СОШ № 5, 7</t>
  </si>
  <si>
    <t>без Гимназии</t>
  </si>
  <si>
    <t>только Гимназия!</t>
  </si>
  <si>
    <t>человеко-час.</t>
  </si>
  <si>
    <t xml:space="preserve">Показатель объема: очная форма обучения </t>
  </si>
  <si>
    <t xml:space="preserve">Показатель объема:адаптированная образовательная программа </t>
  </si>
  <si>
    <t>Показатель объема:всего</t>
  </si>
  <si>
    <t>Показатель объема: адаптированная образовательная программа, проходящие обучение по состоянию здоровья на дому</t>
  </si>
  <si>
    <t xml:space="preserve">Показатель объема: адаптированная образовательная программа,обучающиеся с ограниченными возможностями здоровья (ОВЗ) </t>
  </si>
  <si>
    <t xml:space="preserve">Показатель объема.  адаптированная образовательная программа: проходящие обучение по состоянию здоровья в мед.учреждении </t>
  </si>
  <si>
    <t>Показатель объема 
2.Адаптированная образовательная программа.
Обучающиеся с ограниченными возможностями здоровья (ОВЗ) (К2)</t>
  </si>
  <si>
    <t>Показатель объема
2.Очная форма обучения.
Адаптированная образовательная программа.
Обучающиеся с ограниченными возможностями здоровья (ОВЗ) (К1)</t>
  </si>
  <si>
    <t>Показатель объема
3.Очная форма обучения.
Образовательная программа.
Обеспечивающая углубленное изучение отдельных предметов, предметных областей (профильное обучение)К1)</t>
  </si>
  <si>
    <t>Показатель объема 4. Адаптированная образовательная программа: проходящие обучение по состоянию здоровья в мед.учреждении (К2)</t>
  </si>
  <si>
    <t>Показатель объема
Очная форма обучения.
Образовательная программа.
Обеспечивающая углубленное изучение отдельных предметов, предметных областей (профильное обучение)</t>
  </si>
  <si>
    <t>Оцитоговая=(99,6+100)/2=99,8%</t>
  </si>
  <si>
    <t>Оцитоговая=(100+100)/2= 100%</t>
  </si>
  <si>
    <t>Оцитоговая=(100+100)/2=100%</t>
  </si>
  <si>
    <t>задания МБДОУ д/с № 5 на 1 января 2018 года</t>
  </si>
  <si>
    <t>задания МАДОУ д/с № 12 на 01 января 2018 года</t>
  </si>
  <si>
    <t>задания МБДОУ д/с № 9 на 1 января 2018 года</t>
  </si>
  <si>
    <t>задания МБОУ  СОШ № 9 на 1 января 2018 года</t>
  </si>
  <si>
    <t>задания МБОУ ДО ДДТ на 1 января 2018 года</t>
  </si>
  <si>
    <t>задания МБДОУ д/с № 10 на 1 января 2018 года</t>
  </si>
  <si>
    <t>задания МБДОУ д/с № 14 на 1 января 2018 года</t>
  </si>
  <si>
    <t>задания МБДОУ д/с № 18 на 1 января 2017 года</t>
  </si>
  <si>
    <t>задания МБДОУ д/с № 8 на 1 января 2018 года</t>
  </si>
  <si>
    <t>задания МБДОУ д/с № 13 на 1 января 2018 года</t>
  </si>
  <si>
    <t>задания МБДОУ д/с № 15 на 1 января 2018 года</t>
  </si>
  <si>
    <t>задания МБОУ ДО ДЭБС за 1 января 2018 года</t>
  </si>
  <si>
    <t>Оцитоговая=(100+90,5)/2=95,2%</t>
  </si>
  <si>
    <t>задания МБОУ  СОШ № 4 за 1 января 2018 года</t>
  </si>
  <si>
    <t>задания МБОУ  СОШ № 5 на 1 января 2018 года</t>
  </si>
  <si>
    <t>Оцитоговая=(100+99,7+100+100)/4=99,9%</t>
  </si>
  <si>
    <t>Оцитоговая=(99,2 %+ 100%)/2=99,6 %</t>
  </si>
  <si>
    <t>Оцитоговая=(97,8%+96,5)/2=97,2%</t>
  </si>
  <si>
    <t>задания МБДОУ д/с № 7 на 1 января 2018 года</t>
  </si>
  <si>
    <t>Оцитоговая=(99,7%+99,6%)/2=99,6%</t>
  </si>
  <si>
    <t>задания МБДОУ д/с № 4 на 1 января 2018 года</t>
  </si>
  <si>
    <t>Ратаева Любовь Александровна, 3-16-33</t>
  </si>
  <si>
    <t>задания МАДОУ д/с № 17 на 1 января 2018 года</t>
  </si>
  <si>
    <t>задания МБОУ  "школа № 2 им.Ю.А.Гагарина"  на 1 января 2018 года</t>
  </si>
  <si>
    <t>Оцитоговая=(96,9 %+ 100)/2=98,5 %</t>
  </si>
  <si>
    <t>Оцитоговая=(100+100+99,6+100,0)/4=99,9</t>
  </si>
  <si>
    <t>Оцитоговая=(100+99,8+99,9+100)/4=99,9 %</t>
  </si>
  <si>
    <t>Оцитоговая=(96%+100%+97%+100%)/4=98,3%</t>
  </si>
  <si>
    <t>за 2017 года</t>
  </si>
  <si>
    <t>Оцитоговая=(97,4+96,4)/2=96,9 %</t>
  </si>
  <si>
    <t>Оцитоговая=(99+100)/2=99%</t>
  </si>
  <si>
    <t>Оцитоговая=(98,3+98)/2=98,1%</t>
  </si>
  <si>
    <t>Оцитоговая=(98,9+99,3)/2=99,1%</t>
  </si>
  <si>
    <t>Оцитоговая=(96+93,6)/2=94,8%</t>
  </si>
  <si>
    <t>Оцитоговая=(100+99,5+97,9+96,8)/4=98,5%</t>
  </si>
  <si>
    <t>Оцитоговая=(98,5+99.4+100+100)/4=99,5%</t>
  </si>
  <si>
    <t>задания МБОУ  СОШ № 7 им. В.П. Астафьева  на 1 января 2018 года</t>
  </si>
  <si>
    <t>МБОУ   СОШ № 7 им. В.П. Астафьева</t>
  </si>
  <si>
    <t>Директор МБОУ   СОШ № 7 им. В.П. Астафьева</t>
  </si>
  <si>
    <t>Начальник отдела образования г. Дивногорска</t>
  </si>
  <si>
    <t>Г.В.Кабацура</t>
  </si>
  <si>
    <t>Чесалина Татьяна Викторовна, 3-16-33</t>
  </si>
  <si>
    <t>заданий муниципальными учреждениями за 1 полугодие</t>
  </si>
  <si>
    <t>шк2,4,9</t>
  </si>
  <si>
    <t>шк7, гим 10</t>
  </si>
  <si>
    <t>только гим.10</t>
  </si>
  <si>
    <t>шк.7, гим 10</t>
  </si>
  <si>
    <t>без СОШ № 2 , 7</t>
  </si>
  <si>
    <t>шк4</t>
  </si>
  <si>
    <t>гим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</si>
</sst>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9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vertical="top" wrapText="1"/>
    </xf>
    <xf numFmtId="1" fontId="1" fillId="0" borderId="9" xfId="0" applyNumberFormat="1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/>
    <xf numFmtId="1" fontId="1" fillId="0" borderId="1" xfId="0" applyNumberFormat="1" applyFont="1" applyFill="1" applyBorder="1" applyAlignment="1">
      <alignment vertical="top" wrapText="1"/>
    </xf>
    <xf numFmtId="1" fontId="0" fillId="0" borderId="2" xfId="0" applyNumberFormat="1" applyBorder="1" applyAlignment="1"/>
    <xf numFmtId="1" fontId="1" fillId="0" borderId="2" xfId="0" applyNumberFormat="1" applyFont="1" applyFill="1" applyBorder="1" applyAlignment="1">
      <alignment vertical="top" wrapText="1"/>
    </xf>
    <xf numFmtId="1" fontId="0" fillId="0" borderId="3" xfId="0" applyNumberFormat="1" applyBorder="1" applyAlignment="1"/>
    <xf numFmtId="1" fontId="1" fillId="0" borderId="3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/>
    <xf numFmtId="1" fontId="0" fillId="0" borderId="1" xfId="0" applyNumberFormat="1" applyBorder="1" applyAlignment="1"/>
    <xf numFmtId="0" fontId="2" fillId="0" borderId="10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" fontId="1" fillId="0" borderId="9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4" fontId="1" fillId="0" borderId="17" xfId="0" applyNumberFormat="1" applyFont="1" applyFill="1" applyBorder="1" applyAlignment="1">
      <alignment horizontal="right" vertical="top" wrapText="1"/>
    </xf>
    <xf numFmtId="1" fontId="1" fillId="0" borderId="7" xfId="0" applyNumberFormat="1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right" vertical="center" wrapText="1"/>
    </xf>
    <xf numFmtId="1" fontId="1" fillId="0" borderId="17" xfId="0" applyNumberFormat="1" applyFont="1" applyFill="1" applyBorder="1" applyAlignment="1">
      <alignment vertical="top" wrapText="1"/>
    </xf>
    <xf numFmtId="1" fontId="1" fillId="0" borderId="24" xfId="0" applyNumberFormat="1" applyFont="1" applyFill="1" applyBorder="1" applyAlignment="1">
      <alignment vertical="top" wrapText="1"/>
    </xf>
    <xf numFmtId="1" fontId="1" fillId="0" borderId="23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1" fontId="1" fillId="0" borderId="23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justify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" fontId="1" fillId="2" borderId="5" xfId="0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4" fontId="6" fillId="2" borderId="9" xfId="0" applyNumberFormat="1" applyFont="1" applyFill="1" applyBorder="1" applyAlignment="1">
      <alignment vertical="top" wrapText="1"/>
    </xf>
    <xf numFmtId="164" fontId="1" fillId="2" borderId="17" xfId="0" applyNumberFormat="1" applyFont="1" applyFill="1" applyBorder="1" applyAlignment="1">
      <alignment vertical="top" wrapText="1"/>
    </xf>
    <xf numFmtId="164" fontId="1" fillId="2" borderId="24" xfId="0" applyNumberFormat="1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164" fontId="1" fillId="2" borderId="23" xfId="0" applyNumberFormat="1" applyFont="1" applyFill="1" applyBorder="1" applyAlignment="1">
      <alignment vertical="top" wrapText="1"/>
    </xf>
    <xf numFmtId="1" fontId="1" fillId="2" borderId="2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1" fontId="1" fillId="0" borderId="45" xfId="0" applyNumberFormat="1" applyFont="1" applyFill="1" applyBorder="1" applyAlignment="1">
      <alignment vertical="top" wrapText="1"/>
    </xf>
    <xf numFmtId="1" fontId="1" fillId="0" borderId="25" xfId="0" applyNumberFormat="1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0" fontId="1" fillId="0" borderId="47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3" fillId="5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center" wrapText="1"/>
    </xf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3" fillId="6" borderId="0" xfId="0" applyFont="1" applyFill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164" fontId="1" fillId="0" borderId="24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4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0" borderId="5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41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vertical="top" wrapText="1"/>
    </xf>
    <xf numFmtId="0" fontId="1" fillId="2" borderId="50" xfId="0" applyFont="1" applyFill="1" applyBorder="1" applyAlignment="1">
      <alignment vertical="top" wrapText="1"/>
    </xf>
    <xf numFmtId="1" fontId="1" fillId="0" borderId="28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" fontId="1" fillId="2" borderId="23" xfId="0" applyNumberFormat="1" applyFont="1" applyFill="1" applyBorder="1" applyAlignment="1">
      <alignment vertical="top" wrapText="1"/>
    </xf>
    <xf numFmtId="1" fontId="1" fillId="2" borderId="23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6" fillId="2" borderId="23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" fillId="7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top" wrapText="1"/>
    </xf>
    <xf numFmtId="164" fontId="1" fillId="0" borderId="42" xfId="0" applyNumberFormat="1" applyFont="1" applyFill="1" applyBorder="1" applyAlignment="1">
      <alignment horizontal="right" vertical="top" wrapText="1"/>
    </xf>
    <xf numFmtId="0" fontId="1" fillId="0" borderId="56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vertical="top" wrapText="1"/>
    </xf>
    <xf numFmtId="0" fontId="1" fillId="8" borderId="4" xfId="0" applyFont="1" applyFill="1" applyBorder="1" applyAlignment="1">
      <alignment vertical="top" wrapText="1"/>
    </xf>
    <xf numFmtId="164" fontId="1" fillId="8" borderId="4" xfId="0" applyNumberFormat="1" applyFont="1" applyFill="1" applyBorder="1" applyAlignment="1">
      <alignment vertical="top" wrapText="1"/>
    </xf>
    <xf numFmtId="164" fontId="1" fillId="8" borderId="10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18" xfId="0" applyNumberFormat="1" applyFont="1" applyFill="1" applyBorder="1" applyAlignment="1">
      <alignment horizontal="right" vertical="top" wrapText="1"/>
    </xf>
    <xf numFmtId="164" fontId="1" fillId="0" borderId="7" xfId="0" applyNumberFormat="1" applyFont="1" applyFill="1" applyBorder="1" applyAlignment="1">
      <alignment vertical="top" wrapText="1"/>
    </xf>
    <xf numFmtId="164" fontId="1" fillId="0" borderId="15" xfId="0" applyNumberFormat="1" applyFont="1" applyFill="1" applyBorder="1" applyAlignment="1">
      <alignment vertical="top" wrapText="1"/>
    </xf>
    <xf numFmtId="164" fontId="0" fillId="0" borderId="22" xfId="0" applyNumberFormat="1" applyBorder="1" applyAlignment="1">
      <alignment vertical="top"/>
    </xf>
    <xf numFmtId="164" fontId="0" fillId="0" borderId="2" xfId="0" applyNumberFormat="1" applyBorder="1" applyAlignment="1"/>
    <xf numFmtId="164" fontId="1" fillId="0" borderId="4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0" fontId="3" fillId="3" borderId="0" xfId="0" applyFont="1" applyFill="1"/>
    <xf numFmtId="0" fontId="3" fillId="8" borderId="0" xfId="0" applyFont="1" applyFill="1"/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0" fillId="0" borderId="2" xfId="0" applyBorder="1"/>
    <xf numFmtId="0" fontId="0" fillId="0" borderId="3" xfId="0" applyBorder="1"/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64" fontId="1" fillId="0" borderId="42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1" fontId="1" fillId="0" borderId="42" xfId="0" applyNumberFormat="1" applyFont="1" applyFill="1" applyBorder="1" applyAlignment="1">
      <alignment horizontal="right" vertical="top" wrapText="1"/>
    </xf>
    <xf numFmtId="1" fontId="1" fillId="0" borderId="23" xfId="0" applyNumberFormat="1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64" fontId="0" fillId="0" borderId="2" xfId="0" applyNumberFormat="1" applyBorder="1"/>
    <xf numFmtId="164" fontId="0" fillId="0" borderId="3" xfId="0" applyNumberFormat="1" applyBorder="1"/>
    <xf numFmtId="0" fontId="1" fillId="0" borderId="4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2" xfId="0" applyNumberFormat="1" applyFont="1" applyFill="1" applyBorder="1" applyAlignment="1">
      <alignment horizontal="center" vertical="top" wrapText="1"/>
    </xf>
    <xf numFmtId="1" fontId="1" fillId="0" borderId="24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164" fontId="0" fillId="0" borderId="22" xfId="0" applyNumberForma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1" fontId="1" fillId="0" borderId="13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4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9" workbookViewId="0">
      <selection activeCell="M27" sqref="M27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294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83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thickBot="1" x14ac:dyDescent="0.3">
      <c r="A14" s="339" t="s">
        <v>81</v>
      </c>
      <c r="B14" s="339" t="s">
        <v>0</v>
      </c>
      <c r="C14" s="339" t="s">
        <v>63</v>
      </c>
      <c r="D14" s="6" t="s">
        <v>159</v>
      </c>
      <c r="E14" s="6" t="s">
        <v>3</v>
      </c>
      <c r="F14" s="6" t="s">
        <v>49</v>
      </c>
      <c r="G14" s="6">
        <v>100</v>
      </c>
      <c r="H14" s="6">
        <v>100</v>
      </c>
      <c r="I14" s="7">
        <f>H14/G14*100</f>
        <v>100</v>
      </c>
      <c r="J14" s="342">
        <f>(I14+I15+I16+I17+I18+I19)/6</f>
        <v>100</v>
      </c>
      <c r="K14" s="6"/>
      <c r="L14" s="6" t="s">
        <v>62</v>
      </c>
      <c r="M14" s="44"/>
    </row>
    <row r="15" spans="1:13" ht="152.25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9">
        <f t="shared" ref="I15:I25" si="0">H15/G15*100</f>
        <v>100</v>
      </c>
      <c r="J15" s="343"/>
      <c r="K15" s="8"/>
      <c r="L15" s="6" t="s">
        <v>62</v>
      </c>
      <c r="M15" s="46"/>
    </row>
    <row r="16" spans="1:13" ht="105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43"/>
      <c r="K16" s="8"/>
      <c r="L16" s="6" t="s">
        <v>62</v>
      </c>
      <c r="M16" s="46"/>
    </row>
    <row r="17" spans="1:15" ht="148.5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9">
        <f t="shared" si="0"/>
        <v>100</v>
      </c>
      <c r="J17" s="343"/>
      <c r="K17" s="8"/>
      <c r="L17" s="6" t="s">
        <v>62</v>
      </c>
      <c r="M17" s="46"/>
    </row>
    <row r="18" spans="1:15" ht="178.5" customHeight="1" thickBot="1" x14ac:dyDescent="0.3">
      <c r="A18" s="340"/>
      <c r="B18" s="340"/>
      <c r="C18" s="340"/>
      <c r="D18" s="8" t="s">
        <v>161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43"/>
      <c r="K18" s="8"/>
      <c r="L18" s="6" t="s">
        <v>62</v>
      </c>
      <c r="M18" s="46"/>
      <c r="O18" s="1" t="s">
        <v>59</v>
      </c>
    </row>
    <row r="19" spans="1:15" ht="147.75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343"/>
      <c r="K19" s="8"/>
      <c r="L19" s="56" t="s">
        <v>62</v>
      </c>
      <c r="M19" s="98"/>
    </row>
    <row r="20" spans="1:15" ht="192" hidden="1" customHeight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343"/>
      <c r="K20" s="8"/>
      <c r="L20" s="56" t="s">
        <v>62</v>
      </c>
      <c r="M20" s="99"/>
      <c r="O20" s="1" t="s">
        <v>58</v>
      </c>
    </row>
    <row r="21" spans="1:15" ht="141" hidden="1" customHeight="1" thickBot="1" x14ac:dyDescent="0.3">
      <c r="A21" s="340"/>
      <c r="B21" s="340"/>
      <c r="C21" s="340"/>
      <c r="D21" s="13"/>
      <c r="E21" s="8" t="s">
        <v>4</v>
      </c>
      <c r="F21" s="8" t="s">
        <v>49</v>
      </c>
      <c r="G21" s="6">
        <v>99.3</v>
      </c>
      <c r="H21" s="6">
        <v>99.3</v>
      </c>
      <c r="I21" s="9">
        <f t="shared" si="0"/>
        <v>100</v>
      </c>
      <c r="J21" s="344"/>
      <c r="K21" s="8"/>
      <c r="L21" s="56" t="s">
        <v>62</v>
      </c>
      <c r="M21" s="99"/>
    </row>
    <row r="22" spans="1:15" ht="89.25" customHeight="1" thickBot="1" x14ac:dyDescent="0.3">
      <c r="A22" s="340"/>
      <c r="B22" s="62"/>
      <c r="C22" s="62"/>
      <c r="D22" s="11" t="s">
        <v>220</v>
      </c>
      <c r="E22" s="12" t="s">
        <v>57</v>
      </c>
      <c r="F22" s="12" t="s">
        <v>50</v>
      </c>
      <c r="G22" s="12">
        <v>91</v>
      </c>
      <c r="H22" s="12">
        <v>83</v>
      </c>
      <c r="I22" s="67">
        <f>H22/G22*100</f>
        <v>91.208791208791212</v>
      </c>
      <c r="J22" s="351">
        <f>(I22+I23)/2</f>
        <v>95.604395604395606</v>
      </c>
      <c r="K22" s="353"/>
      <c r="L22" s="56" t="s">
        <v>62</v>
      </c>
      <c r="M22" s="99"/>
    </row>
    <row r="23" spans="1:15" ht="102.75" thickBot="1" x14ac:dyDescent="0.3">
      <c r="A23" s="341"/>
      <c r="B23" s="11"/>
      <c r="C23" s="11"/>
      <c r="D23" s="12" t="s">
        <v>225</v>
      </c>
      <c r="E23" s="11" t="s">
        <v>57</v>
      </c>
      <c r="F23" s="11" t="s">
        <v>50</v>
      </c>
      <c r="G23" s="11">
        <v>26</v>
      </c>
      <c r="H23" s="11">
        <v>26</v>
      </c>
      <c r="I23" s="74">
        <f>H23/G23*100</f>
        <v>100</v>
      </c>
      <c r="J23" s="352"/>
      <c r="K23" s="354"/>
      <c r="L23" s="56" t="s">
        <v>62</v>
      </c>
      <c r="M23" s="99"/>
    </row>
    <row r="24" spans="1:15" ht="15.75" thickBot="1" x14ac:dyDescent="0.3">
      <c r="A24" s="340"/>
      <c r="B24" s="345"/>
      <c r="C24" s="346"/>
      <c r="D24" s="346"/>
      <c r="E24" s="346"/>
      <c r="F24" s="346"/>
      <c r="G24" s="346"/>
      <c r="H24" s="346"/>
      <c r="I24" s="346"/>
      <c r="J24" s="346"/>
      <c r="K24" s="347"/>
      <c r="L24" s="56"/>
      <c r="M24" s="74">
        <f>(J14+J22)/2</f>
        <v>97.80219780219781</v>
      </c>
    </row>
    <row r="25" spans="1:15" ht="102" customHeight="1" thickBot="1" x14ac:dyDescent="0.3">
      <c r="A25" s="340"/>
      <c r="B25" s="19" t="s">
        <v>5</v>
      </c>
      <c r="C25" s="19" t="s">
        <v>63</v>
      </c>
      <c r="D25" s="13" t="s">
        <v>163</v>
      </c>
      <c r="E25" s="14" t="s">
        <v>6</v>
      </c>
      <c r="F25" s="8" t="s">
        <v>49</v>
      </c>
      <c r="G25" s="6">
        <v>100</v>
      </c>
      <c r="H25" s="6">
        <v>100</v>
      </c>
      <c r="I25" s="9">
        <f t="shared" si="0"/>
        <v>100</v>
      </c>
      <c r="J25" s="20">
        <v>100</v>
      </c>
      <c r="K25" s="8"/>
      <c r="L25" s="56" t="s">
        <v>62</v>
      </c>
      <c r="M25" s="99"/>
    </row>
    <row r="26" spans="1:15" ht="38.25" x14ac:dyDescent="0.25">
      <c r="A26" s="341"/>
      <c r="B26" s="62"/>
      <c r="C26" s="62"/>
      <c r="D26" s="12" t="s">
        <v>162</v>
      </c>
      <c r="E26" s="12" t="s">
        <v>57</v>
      </c>
      <c r="F26" s="12" t="s">
        <v>50</v>
      </c>
      <c r="G26" s="12">
        <v>115</v>
      </c>
      <c r="H26" s="12">
        <v>107</v>
      </c>
      <c r="I26" s="67">
        <f>H26/G26*100</f>
        <v>93.043478260869563</v>
      </c>
      <c r="J26" s="95">
        <f>I26</f>
        <v>93.043478260869563</v>
      </c>
      <c r="K26" s="12"/>
      <c r="L26" s="64" t="s">
        <v>62</v>
      </c>
      <c r="M26" s="100"/>
    </row>
    <row r="27" spans="1:15" x14ac:dyDescent="0.25">
      <c r="A27" s="58"/>
      <c r="B27" s="348" t="s">
        <v>203</v>
      </c>
      <c r="C27" s="349"/>
      <c r="D27" s="349"/>
      <c r="E27" s="349"/>
      <c r="F27" s="349"/>
      <c r="G27" s="349"/>
      <c r="H27" s="349"/>
      <c r="I27" s="349"/>
      <c r="J27" s="349"/>
      <c r="K27" s="350"/>
      <c r="L27" s="11"/>
      <c r="M27" s="101">
        <f>(J25+J26)/2</f>
        <v>96.521739130434781</v>
      </c>
    </row>
    <row r="28" spans="1:15" x14ac:dyDescent="0.25">
      <c r="A28" s="335" t="s">
        <v>156</v>
      </c>
      <c r="B28" s="336"/>
      <c r="C28" s="337"/>
      <c r="D28" s="11"/>
      <c r="E28" s="11"/>
      <c r="F28" s="11"/>
      <c r="G28" s="11"/>
      <c r="H28" s="11"/>
      <c r="I28" s="57"/>
      <c r="J28" s="28"/>
      <c r="K28" s="11"/>
      <c r="L28" s="11"/>
      <c r="M28" s="74">
        <f>(M24+M27)/2</f>
        <v>97.161968466316296</v>
      </c>
    </row>
    <row r="29" spans="1:15" x14ac:dyDescent="0.25">
      <c r="A29" s="58"/>
      <c r="B29" s="59"/>
      <c r="C29" s="59"/>
      <c r="D29" s="59"/>
      <c r="E29" s="59"/>
      <c r="F29" s="59"/>
      <c r="G29" s="59"/>
      <c r="H29" s="59"/>
      <c r="I29" s="60"/>
      <c r="J29" s="61"/>
      <c r="K29" s="59"/>
      <c r="L29" s="59"/>
      <c r="M29" s="60"/>
    </row>
    <row r="30" spans="1:15" ht="15.75" customHeight="1" x14ac:dyDescent="0.25">
      <c r="A30" s="1" t="s">
        <v>157</v>
      </c>
    </row>
    <row r="31" spans="1:15" ht="15.75" customHeight="1" x14ac:dyDescent="0.25">
      <c r="A31" s="1" t="s">
        <v>158</v>
      </c>
    </row>
    <row r="32" spans="1:15" ht="15.75" customHeight="1" x14ac:dyDescent="0.25">
      <c r="A32" s="1" t="s">
        <v>291</v>
      </c>
    </row>
    <row r="33" spans="1:7" ht="15.75" customHeight="1" x14ac:dyDescent="0.25"/>
    <row r="34" spans="1:7" ht="15.75" customHeight="1" x14ac:dyDescent="0.25"/>
    <row r="35" spans="1:7" ht="15.75" customHeight="1" x14ac:dyDescent="0.25">
      <c r="A35" s="1" t="s">
        <v>83</v>
      </c>
      <c r="G35" s="1" t="s">
        <v>82</v>
      </c>
    </row>
    <row r="36" spans="1:7" ht="15.75" customHeight="1" x14ac:dyDescent="0.25"/>
    <row r="37" spans="1:7" ht="15.75" customHeight="1" x14ac:dyDescent="0.25"/>
    <row r="38" spans="1:7" ht="15.75" customHeight="1" x14ac:dyDescent="0.25">
      <c r="A38" s="1" t="s">
        <v>1</v>
      </c>
      <c r="G38" s="1" t="s">
        <v>26</v>
      </c>
    </row>
    <row r="40" spans="1:7" ht="15.75" customHeight="1" x14ac:dyDescent="0.25"/>
    <row r="41" spans="1:7" ht="15.75" customHeight="1" x14ac:dyDescent="0.25">
      <c r="A41" s="1" t="s">
        <v>295</v>
      </c>
    </row>
    <row r="42" spans="1:7" ht="15.75" customHeight="1" x14ac:dyDescent="0.25"/>
  </sheetData>
  <mergeCells count="12">
    <mergeCell ref="A28:C28"/>
    <mergeCell ref="A9:M9"/>
    <mergeCell ref="A10:M10"/>
    <mergeCell ref="A11:M11"/>
    <mergeCell ref="A14:A26"/>
    <mergeCell ref="B14:B21"/>
    <mergeCell ref="C14:C21"/>
    <mergeCell ref="J14:J21"/>
    <mergeCell ref="B24:K24"/>
    <mergeCell ref="B27:K27"/>
    <mergeCell ref="J22:J23"/>
    <mergeCell ref="K22:K23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21" workbookViewId="0">
      <selection activeCell="H24" sqref="H24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7.710937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3.710937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284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70.45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180</v>
      </c>
      <c r="J13" s="5" t="s">
        <v>177</v>
      </c>
      <c r="K13" s="5" t="s">
        <v>45</v>
      </c>
      <c r="L13" s="5" t="s">
        <v>46</v>
      </c>
      <c r="M13" s="5" t="s">
        <v>47</v>
      </c>
    </row>
    <row r="14" spans="1:13" ht="110.45" customHeight="1" thickBot="1" x14ac:dyDescent="0.3">
      <c r="A14" s="339" t="s">
        <v>110</v>
      </c>
      <c r="B14" s="339" t="s">
        <v>0</v>
      </c>
      <c r="C14" s="339" t="s">
        <v>63</v>
      </c>
      <c r="D14" s="6" t="s">
        <v>159</v>
      </c>
      <c r="E14" s="6" t="s">
        <v>3</v>
      </c>
      <c r="F14" s="6" t="s">
        <v>49</v>
      </c>
      <c r="G14" s="6">
        <v>100</v>
      </c>
      <c r="H14" s="6">
        <v>100</v>
      </c>
      <c r="I14" s="29">
        <f>H14/G14*100</f>
        <v>100</v>
      </c>
      <c r="J14" s="367">
        <v>100</v>
      </c>
      <c r="K14" s="6"/>
      <c r="L14" s="6" t="s">
        <v>62</v>
      </c>
      <c r="M14" s="44"/>
    </row>
    <row r="15" spans="1:13" ht="156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27">
        <f t="shared" ref="I15:I23" si="0">H15/G15*100</f>
        <v>100</v>
      </c>
      <c r="J15" s="368"/>
      <c r="K15" s="8"/>
      <c r="L15" s="6" t="s">
        <v>62</v>
      </c>
      <c r="M15" s="46"/>
    </row>
    <row r="16" spans="1:13" ht="146.44999999999999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8">
        <v>100</v>
      </c>
      <c r="H16" s="8">
        <v>100</v>
      </c>
      <c r="I16" s="27">
        <f t="shared" si="0"/>
        <v>100</v>
      </c>
      <c r="J16" s="368"/>
      <c r="K16" s="8"/>
      <c r="L16" s="6" t="s">
        <v>62</v>
      </c>
      <c r="M16" s="46"/>
    </row>
    <row r="17" spans="1:15" ht="144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27">
        <f t="shared" si="0"/>
        <v>100</v>
      </c>
      <c r="J17" s="368"/>
      <c r="K17" s="8"/>
      <c r="L17" s="6" t="s">
        <v>62</v>
      </c>
      <c r="M17" s="46"/>
    </row>
    <row r="18" spans="1:15" ht="106.9" customHeight="1" thickBot="1" x14ac:dyDescent="0.3">
      <c r="A18" s="340"/>
      <c r="B18" s="340"/>
      <c r="C18" s="340"/>
      <c r="D18" s="8" t="s">
        <v>161</v>
      </c>
      <c r="E18" s="11" t="s">
        <v>3</v>
      </c>
      <c r="F18" s="8" t="s">
        <v>49</v>
      </c>
      <c r="G18" s="8">
        <v>100</v>
      </c>
      <c r="H18" s="8">
        <v>100</v>
      </c>
      <c r="I18" s="27">
        <f t="shared" si="0"/>
        <v>100</v>
      </c>
      <c r="J18" s="368"/>
      <c r="K18" s="8"/>
      <c r="L18" s="6" t="s">
        <v>62</v>
      </c>
      <c r="M18" s="46"/>
      <c r="O18" s="1" t="s">
        <v>59</v>
      </c>
    </row>
    <row r="19" spans="1:15" ht="141.6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12">
        <v>100</v>
      </c>
      <c r="H19" s="12">
        <v>100</v>
      </c>
      <c r="I19" s="27">
        <f t="shared" si="0"/>
        <v>100</v>
      </c>
      <c r="J19" s="369"/>
      <c r="K19" s="8"/>
      <c r="L19" s="6" t="s">
        <v>62</v>
      </c>
      <c r="M19" s="46"/>
    </row>
    <row r="20" spans="1:15" ht="41.45" customHeight="1" thickBot="1" x14ac:dyDescent="0.3">
      <c r="A20" s="340"/>
      <c r="B20" s="340"/>
      <c r="C20" s="340"/>
      <c r="D20" s="11" t="s">
        <v>220</v>
      </c>
      <c r="E20" s="8" t="s">
        <v>57</v>
      </c>
      <c r="F20" s="132" t="s">
        <v>50</v>
      </c>
      <c r="G20" s="11">
        <v>115</v>
      </c>
      <c r="H20" s="11">
        <v>115</v>
      </c>
      <c r="I20" s="9">
        <f t="shared" ref="I20" si="1">H20/G20*100</f>
        <v>100</v>
      </c>
      <c r="J20" s="392">
        <f>(I20+I21)/2</f>
        <v>100</v>
      </c>
      <c r="K20" s="339"/>
      <c r="L20" s="6" t="s">
        <v>62</v>
      </c>
      <c r="M20" s="46"/>
      <c r="O20" s="1" t="s">
        <v>58</v>
      </c>
    </row>
    <row r="21" spans="1:15" ht="57.6" customHeight="1" thickBot="1" x14ac:dyDescent="0.3">
      <c r="A21" s="340"/>
      <c r="B21" s="340"/>
      <c r="C21" s="340"/>
      <c r="D21" s="11" t="s">
        <v>226</v>
      </c>
      <c r="E21" s="8" t="s">
        <v>57</v>
      </c>
      <c r="F21" s="8" t="s">
        <v>50</v>
      </c>
      <c r="G21" s="12">
        <v>25</v>
      </c>
      <c r="H21" s="12">
        <v>25</v>
      </c>
      <c r="I21" s="9">
        <f t="shared" si="0"/>
        <v>100</v>
      </c>
      <c r="J21" s="393"/>
      <c r="K21" s="375"/>
      <c r="L21" s="6" t="s">
        <v>62</v>
      </c>
      <c r="M21" s="46"/>
      <c r="O21" s="1" t="s">
        <v>58</v>
      </c>
    </row>
    <row r="22" spans="1:15" ht="21.75" customHeight="1" thickBot="1" x14ac:dyDescent="0.3">
      <c r="A22" s="340"/>
      <c r="B22" s="389" t="s">
        <v>179</v>
      </c>
      <c r="C22" s="390"/>
      <c r="D22" s="390"/>
      <c r="E22" s="390"/>
      <c r="F22" s="390"/>
      <c r="G22" s="390"/>
      <c r="H22" s="390"/>
      <c r="I22" s="390"/>
      <c r="J22" s="391"/>
      <c r="K22" s="8"/>
      <c r="L22" s="56"/>
      <c r="M22" s="74">
        <f>(J14+J20)/2</f>
        <v>100</v>
      </c>
    </row>
    <row r="23" spans="1:15" ht="115.15" customHeight="1" thickBot="1" x14ac:dyDescent="0.3">
      <c r="A23" s="340"/>
      <c r="B23" s="217" t="s">
        <v>5</v>
      </c>
      <c r="C23" s="217" t="s">
        <v>63</v>
      </c>
      <c r="D23" s="13" t="s">
        <v>163</v>
      </c>
      <c r="E23" s="14" t="s">
        <v>6</v>
      </c>
      <c r="F23" s="8" t="s">
        <v>49</v>
      </c>
      <c r="G23" s="6">
        <v>100</v>
      </c>
      <c r="H23" s="6">
        <v>100</v>
      </c>
      <c r="I23" s="27">
        <f t="shared" si="0"/>
        <v>100</v>
      </c>
      <c r="J23" s="103">
        <v>100</v>
      </c>
      <c r="K23" s="8"/>
      <c r="L23" s="6" t="s">
        <v>62</v>
      </c>
      <c r="M23" s="46"/>
    </row>
    <row r="24" spans="1:15" ht="25.15" customHeight="1" x14ac:dyDescent="0.25">
      <c r="A24" s="341"/>
      <c r="B24" s="62"/>
      <c r="C24" s="62"/>
      <c r="D24" s="12" t="s">
        <v>162</v>
      </c>
      <c r="E24" s="12" t="s">
        <v>57</v>
      </c>
      <c r="F24" s="12" t="s">
        <v>50</v>
      </c>
      <c r="G24" s="12">
        <v>136</v>
      </c>
      <c r="H24" s="70">
        <v>136</v>
      </c>
      <c r="I24" s="67">
        <f>H24/G24*100</f>
        <v>100</v>
      </c>
      <c r="J24" s="95">
        <f>I24</f>
        <v>100</v>
      </c>
      <c r="K24" s="12"/>
      <c r="L24" s="71" t="s">
        <v>62</v>
      </c>
      <c r="M24" s="110"/>
    </row>
    <row r="25" spans="1:15" x14ac:dyDescent="0.25">
      <c r="A25" s="58"/>
      <c r="B25" s="348" t="s">
        <v>179</v>
      </c>
      <c r="C25" s="349"/>
      <c r="D25" s="349"/>
      <c r="E25" s="349"/>
      <c r="F25" s="349"/>
      <c r="G25" s="349"/>
      <c r="H25" s="349"/>
      <c r="I25" s="349"/>
      <c r="J25" s="349"/>
      <c r="K25" s="349"/>
      <c r="L25" s="11"/>
      <c r="M25" s="74">
        <f>(J23+J24)/2</f>
        <v>100</v>
      </c>
    </row>
    <row r="26" spans="1:15" x14ac:dyDescent="0.25">
      <c r="A26" s="59"/>
      <c r="B26" s="348" t="s">
        <v>179</v>
      </c>
      <c r="C26" s="349"/>
      <c r="D26" s="349"/>
      <c r="E26" s="349"/>
      <c r="F26" s="349"/>
      <c r="G26" s="349"/>
      <c r="H26" s="349"/>
      <c r="I26" s="349"/>
      <c r="J26" s="349"/>
      <c r="K26" s="350"/>
      <c r="L26" s="11"/>
      <c r="M26" s="21">
        <f>(M22+M25)/2</f>
        <v>100</v>
      </c>
    </row>
    <row r="27" spans="1:15" x14ac:dyDescent="0.25">
      <c r="A27" s="1" t="s">
        <v>157</v>
      </c>
      <c r="G27" s="59"/>
      <c r="H27" s="66"/>
      <c r="I27" s="60"/>
      <c r="J27" s="61"/>
      <c r="K27" s="59"/>
      <c r="L27" s="59"/>
      <c r="M27" s="65"/>
    </row>
    <row r="28" spans="1:15" x14ac:dyDescent="0.25">
      <c r="A28" s="1" t="s">
        <v>158</v>
      </c>
      <c r="G28" s="59"/>
      <c r="H28" s="66"/>
      <c r="I28" s="60"/>
      <c r="J28" s="61"/>
      <c r="K28" s="59"/>
      <c r="L28" s="59"/>
      <c r="M28" s="65"/>
    </row>
    <row r="29" spans="1:15" x14ac:dyDescent="0.25">
      <c r="A29" s="1" t="s">
        <v>273</v>
      </c>
      <c r="G29" s="59"/>
      <c r="H29" s="66"/>
      <c r="I29" s="60"/>
      <c r="J29" s="61"/>
      <c r="K29" s="59"/>
      <c r="L29" s="59"/>
      <c r="M29" s="65"/>
    </row>
    <row r="30" spans="1:15" ht="1.1499999999999999" customHeight="1" x14ac:dyDescent="0.25">
      <c r="A30" s="58"/>
      <c r="B30" s="59"/>
      <c r="C30" s="59"/>
      <c r="D30" s="59"/>
      <c r="E30" s="59"/>
      <c r="F30" s="59"/>
      <c r="G30" s="59"/>
      <c r="H30" s="66"/>
      <c r="I30" s="60"/>
      <c r="J30" s="61"/>
      <c r="K30" s="59"/>
      <c r="L30" s="59"/>
      <c r="M30" s="65"/>
    </row>
    <row r="32" spans="1:15" x14ac:dyDescent="0.25">
      <c r="A32" s="1" t="s">
        <v>111</v>
      </c>
      <c r="G32" s="1" t="s">
        <v>112</v>
      </c>
    </row>
    <row r="33" spans="1:7" ht="22.15" customHeight="1" x14ac:dyDescent="0.25"/>
    <row r="34" spans="1:7" ht="19.899999999999999" customHeight="1" x14ac:dyDescent="0.25"/>
    <row r="35" spans="1:7" ht="22.15" customHeight="1" x14ac:dyDescent="0.25">
      <c r="A35" s="1" t="s">
        <v>1</v>
      </c>
      <c r="G35" s="1" t="s">
        <v>26</v>
      </c>
    </row>
    <row r="36" spans="1:7" ht="21" customHeight="1" x14ac:dyDescent="0.25"/>
    <row r="37" spans="1:7" ht="82.15" hidden="1" customHeight="1" x14ac:dyDescent="0.25"/>
    <row r="38" spans="1:7" ht="15.75" customHeight="1" x14ac:dyDescent="0.25">
      <c r="A38" s="1" t="s">
        <v>113</v>
      </c>
    </row>
    <row r="56" ht="18" customHeight="1" x14ac:dyDescent="0.25"/>
    <row r="57" ht="16.899999999999999" customHeight="1" x14ac:dyDescent="0.25"/>
    <row r="58" ht="15" customHeight="1" x14ac:dyDescent="0.25"/>
    <row r="59" ht="15" customHeight="1" x14ac:dyDescent="0.25"/>
    <row r="60" ht="15" customHeight="1" x14ac:dyDescent="0.25"/>
    <row r="61" ht="16.149999999999999" customHeight="1" x14ac:dyDescent="0.25"/>
    <row r="62" ht="14.45" customHeight="1" x14ac:dyDescent="0.25"/>
    <row r="63" ht="4.9000000000000004" customHeight="1" x14ac:dyDescent="0.25"/>
    <row r="64" ht="15" customHeight="1" x14ac:dyDescent="0.25"/>
    <row r="65" ht="15" customHeight="1" x14ac:dyDescent="0.25"/>
    <row r="66" ht="18" customHeight="1" x14ac:dyDescent="0.25"/>
    <row r="67" ht="14.45" customHeight="1" x14ac:dyDescent="0.25"/>
    <row r="68" ht="7.15" customHeight="1" x14ac:dyDescent="0.25"/>
    <row r="69" ht="15" customHeight="1" x14ac:dyDescent="0.25"/>
    <row r="70" ht="10.9" customHeight="1" x14ac:dyDescent="0.25"/>
    <row r="71" ht="15" customHeight="1" x14ac:dyDescent="0.25"/>
    <row r="72" ht="3" customHeight="1" x14ac:dyDescent="0.25"/>
    <row r="73" ht="15.6" customHeight="1" x14ac:dyDescent="0.25"/>
    <row r="74" ht="2.4500000000000002" hidden="1" customHeight="1" x14ac:dyDescent="0.25"/>
    <row r="75" ht="9.6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0.9" customHeight="1" x14ac:dyDescent="0.25"/>
  </sheetData>
  <mergeCells count="12">
    <mergeCell ref="B25:K25"/>
    <mergeCell ref="B26:K26"/>
    <mergeCell ref="A9:M9"/>
    <mergeCell ref="A10:M10"/>
    <mergeCell ref="A11:M11"/>
    <mergeCell ref="A14:A24"/>
    <mergeCell ref="B14:B21"/>
    <mergeCell ref="C14:C21"/>
    <mergeCell ref="J14:J19"/>
    <mergeCell ref="B22:J22"/>
    <mergeCell ref="J20:J21"/>
    <mergeCell ref="K20:K21"/>
  </mergeCells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28" workbookViewId="0">
      <selection activeCell="E45" sqref="E44:E45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296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81.5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thickBot="1" x14ac:dyDescent="0.3">
      <c r="A14" s="394" t="s">
        <v>87</v>
      </c>
      <c r="B14" s="339" t="s">
        <v>0</v>
      </c>
      <c r="C14" s="339" t="s">
        <v>63</v>
      </c>
      <c r="D14" s="6" t="s">
        <v>159</v>
      </c>
      <c r="E14" s="6" t="s">
        <v>3</v>
      </c>
      <c r="F14" s="6" t="s">
        <v>49</v>
      </c>
      <c r="G14" s="6">
        <v>100</v>
      </c>
      <c r="H14" s="6">
        <v>100</v>
      </c>
      <c r="I14" s="7">
        <f>H14/G14*100</f>
        <v>100</v>
      </c>
      <c r="J14" s="342">
        <f>(I14+I15+I16+I17+I18+I19)/6</f>
        <v>100</v>
      </c>
      <c r="K14" s="6"/>
      <c r="L14" s="6" t="s">
        <v>62</v>
      </c>
      <c r="M14" s="129"/>
    </row>
    <row r="15" spans="1:13" ht="144.75" customHeight="1" thickBot="1" x14ac:dyDescent="0.3">
      <c r="A15" s="38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9">
        <f t="shared" ref="I15:I23" si="0">H15/G15*100</f>
        <v>100</v>
      </c>
      <c r="J15" s="343"/>
      <c r="K15" s="8"/>
      <c r="L15" s="6" t="s">
        <v>62</v>
      </c>
      <c r="M15" s="130"/>
    </row>
    <row r="16" spans="1:13" ht="117" customHeight="1" thickBot="1" x14ac:dyDescent="0.3">
      <c r="A16" s="380"/>
      <c r="B16" s="340"/>
      <c r="C16" s="340"/>
      <c r="D16" s="8" t="s">
        <v>160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43"/>
      <c r="K16" s="8"/>
      <c r="L16" s="6" t="s">
        <v>62</v>
      </c>
      <c r="M16" s="130"/>
    </row>
    <row r="17" spans="1:15" ht="150.75" customHeight="1" thickBot="1" x14ac:dyDescent="0.3">
      <c r="A17" s="38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9">
        <f t="shared" si="0"/>
        <v>100</v>
      </c>
      <c r="J17" s="343"/>
      <c r="K17" s="8"/>
      <c r="L17" s="6" t="s">
        <v>62</v>
      </c>
      <c r="M17" s="130"/>
    </row>
    <row r="18" spans="1:15" ht="182.25" customHeight="1" thickBot="1" x14ac:dyDescent="0.3">
      <c r="A18" s="380"/>
      <c r="B18" s="340"/>
      <c r="C18" s="340"/>
      <c r="D18" s="8" t="s">
        <v>161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43"/>
      <c r="K18" s="8"/>
      <c r="L18" s="6" t="s">
        <v>62</v>
      </c>
      <c r="M18" s="130"/>
      <c r="O18" s="1" t="s">
        <v>59</v>
      </c>
    </row>
    <row r="19" spans="1:15" ht="141" thickBot="1" x14ac:dyDescent="0.3">
      <c r="A19" s="380"/>
      <c r="B19" s="340"/>
      <c r="C19" s="340"/>
      <c r="D19" s="8"/>
      <c r="E19" s="12" t="s">
        <v>4</v>
      </c>
      <c r="F19" s="12" t="s">
        <v>49</v>
      </c>
      <c r="G19" s="12">
        <v>100</v>
      </c>
      <c r="H19" s="12">
        <v>100</v>
      </c>
      <c r="I19" s="115">
        <f t="shared" si="0"/>
        <v>100</v>
      </c>
      <c r="J19" s="343"/>
      <c r="K19" s="8"/>
      <c r="L19" s="6" t="s">
        <v>62</v>
      </c>
      <c r="M19" s="130"/>
    </row>
    <row r="20" spans="1:15" ht="77.25" thickBot="1" x14ac:dyDescent="0.3">
      <c r="A20" s="380"/>
      <c r="B20" s="138"/>
      <c r="C20" s="138"/>
      <c r="D20" s="11" t="s">
        <v>220</v>
      </c>
      <c r="E20" s="11" t="s">
        <v>57</v>
      </c>
      <c r="F20" s="11" t="s">
        <v>50</v>
      </c>
      <c r="G20" s="11">
        <v>154</v>
      </c>
      <c r="H20" s="11">
        <v>152</v>
      </c>
      <c r="I20" s="74">
        <f>H20/G20*100</f>
        <v>98.701298701298697</v>
      </c>
      <c r="J20" s="355">
        <f>(I20+I21)/2</f>
        <v>99.350649350649348</v>
      </c>
      <c r="K20" s="353"/>
      <c r="L20" s="71" t="s">
        <v>62</v>
      </c>
      <c r="M20" s="218"/>
    </row>
    <row r="21" spans="1:15" ht="109.5" customHeight="1" x14ac:dyDescent="0.25">
      <c r="A21" s="380"/>
      <c r="B21" s="138"/>
      <c r="C21" s="138"/>
      <c r="D21" s="11" t="s">
        <v>226</v>
      </c>
      <c r="E21" s="12" t="s">
        <v>57</v>
      </c>
      <c r="F21" s="59" t="s">
        <v>50</v>
      </c>
      <c r="G21" s="11">
        <v>84</v>
      </c>
      <c r="H21" s="11">
        <v>84</v>
      </c>
      <c r="I21" s="74">
        <f>H21/G21*100</f>
        <v>100</v>
      </c>
      <c r="J21" s="352"/>
      <c r="K21" s="395"/>
      <c r="L21" s="71" t="s">
        <v>62</v>
      </c>
      <c r="M21" s="130"/>
    </row>
    <row r="22" spans="1:15" x14ac:dyDescent="0.25">
      <c r="A22" s="380"/>
      <c r="B22" s="360" t="s">
        <v>203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74">
        <f>(J14+J20)/2</f>
        <v>99.675324675324674</v>
      </c>
    </row>
    <row r="23" spans="1:15" ht="121.5" customHeight="1" thickBot="1" x14ac:dyDescent="0.3">
      <c r="A23" s="380"/>
      <c r="B23" s="127" t="s">
        <v>5</v>
      </c>
      <c r="C23" s="127" t="s">
        <v>63</v>
      </c>
      <c r="D23" s="131" t="s">
        <v>163</v>
      </c>
      <c r="E23" s="112" t="s">
        <v>6</v>
      </c>
      <c r="F23" s="8" t="s">
        <v>49</v>
      </c>
      <c r="G23" s="8">
        <v>100</v>
      </c>
      <c r="H23" s="8">
        <v>100</v>
      </c>
      <c r="I23" s="9">
        <f t="shared" si="0"/>
        <v>100</v>
      </c>
      <c r="J23" s="128">
        <v>100</v>
      </c>
      <c r="K23" s="8"/>
      <c r="L23" s="8" t="s">
        <v>62</v>
      </c>
      <c r="M23" s="130"/>
    </row>
    <row r="24" spans="1:15" ht="43.5" customHeight="1" x14ac:dyDescent="0.25">
      <c r="A24" s="380"/>
      <c r="B24" s="62"/>
      <c r="C24" s="62"/>
      <c r="D24" s="12" t="s">
        <v>162</v>
      </c>
      <c r="E24" s="12" t="s">
        <v>57</v>
      </c>
      <c r="F24" s="12" t="s">
        <v>50</v>
      </c>
      <c r="G24" s="12">
        <v>233</v>
      </c>
      <c r="H24" s="12">
        <v>231</v>
      </c>
      <c r="I24" s="67">
        <f>H24/G24*100</f>
        <v>99.141630901287556</v>
      </c>
      <c r="J24" s="95">
        <f>I24</f>
        <v>99.141630901287556</v>
      </c>
      <c r="K24" s="12"/>
      <c r="L24" s="71" t="s">
        <v>62</v>
      </c>
      <c r="M24" s="130"/>
    </row>
    <row r="25" spans="1:15" ht="17.25" customHeight="1" x14ac:dyDescent="0.25">
      <c r="A25" s="381"/>
      <c r="B25" s="360" t="s">
        <v>203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21">
        <f>(J23+J24)/2</f>
        <v>99.570815450643778</v>
      </c>
    </row>
    <row r="26" spans="1:15" ht="20.25" customHeight="1" x14ac:dyDescent="0.25">
      <c r="A26" s="335" t="s">
        <v>156</v>
      </c>
      <c r="B26" s="336"/>
      <c r="C26" s="337"/>
      <c r="D26" s="11"/>
      <c r="E26" s="11"/>
      <c r="F26" s="11"/>
      <c r="G26" s="11"/>
      <c r="H26" s="11"/>
      <c r="I26" s="57"/>
      <c r="J26" s="28"/>
      <c r="K26" s="11"/>
      <c r="L26" s="11"/>
      <c r="M26" s="74">
        <f>(M22+M25)/2</f>
        <v>99.623070062984226</v>
      </c>
    </row>
    <row r="27" spans="1:15" ht="16.5" customHeight="1" x14ac:dyDescent="0.25">
      <c r="A27" s="58"/>
      <c r="B27" s="59"/>
      <c r="C27" s="59"/>
      <c r="D27" s="59"/>
      <c r="E27" s="59"/>
      <c r="F27" s="59"/>
      <c r="G27" s="59"/>
      <c r="H27" s="59"/>
      <c r="I27" s="67"/>
      <c r="J27" s="68"/>
      <c r="K27" s="59"/>
      <c r="L27" s="59"/>
      <c r="M27" s="58"/>
    </row>
    <row r="28" spans="1:15" ht="22.5" customHeight="1" x14ac:dyDescent="0.25">
      <c r="A28" s="1" t="s">
        <v>157</v>
      </c>
      <c r="G28" s="59"/>
      <c r="H28" s="59"/>
      <c r="I28" s="67"/>
      <c r="J28" s="68"/>
      <c r="K28" s="59"/>
      <c r="L28" s="59"/>
      <c r="M28" s="58"/>
    </row>
    <row r="29" spans="1:15" ht="25.5" customHeight="1" x14ac:dyDescent="0.25">
      <c r="A29" s="1" t="s">
        <v>158</v>
      </c>
      <c r="G29" s="59"/>
      <c r="H29" s="59"/>
      <c r="I29" s="67"/>
      <c r="J29" s="68"/>
      <c r="K29" s="59"/>
      <c r="L29" s="59"/>
      <c r="M29" s="58"/>
    </row>
    <row r="30" spans="1:15" x14ac:dyDescent="0.25">
      <c r="A30" s="1" t="s">
        <v>293</v>
      </c>
    </row>
    <row r="34" spans="1:7" x14ac:dyDescent="0.25">
      <c r="A34" s="1" t="s">
        <v>88</v>
      </c>
      <c r="G34" s="1" t="s">
        <v>89</v>
      </c>
    </row>
    <row r="35" spans="1:7" ht="24.75" customHeight="1" x14ac:dyDescent="0.25"/>
    <row r="36" spans="1:7" hidden="1" x14ac:dyDescent="0.25"/>
    <row r="37" spans="1:7" ht="33" customHeight="1" x14ac:dyDescent="0.25">
      <c r="A37" s="1" t="s">
        <v>1</v>
      </c>
      <c r="G37" s="1" t="s">
        <v>26</v>
      </c>
    </row>
    <row r="39" spans="1:7" ht="30.75" customHeight="1" x14ac:dyDescent="0.25"/>
    <row r="40" spans="1:7" x14ac:dyDescent="0.25">
      <c r="A40" s="1" t="s">
        <v>295</v>
      </c>
    </row>
    <row r="58" ht="15" customHeight="1" x14ac:dyDescent="0.25"/>
    <row r="59" ht="15" hidden="1" customHeight="1" x14ac:dyDescent="0.25"/>
    <row r="60" ht="15" customHeight="1" x14ac:dyDescent="0.25"/>
    <row r="61" ht="15" customHeight="1" x14ac:dyDescent="0.25"/>
    <row r="62" ht="15" customHeight="1" x14ac:dyDescent="0.25"/>
    <row r="64" ht="12.75" hidden="1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hidden="1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12">
    <mergeCell ref="A26:C26"/>
    <mergeCell ref="A9:M9"/>
    <mergeCell ref="A10:M10"/>
    <mergeCell ref="A11:M11"/>
    <mergeCell ref="B14:B19"/>
    <mergeCell ref="C14:C19"/>
    <mergeCell ref="J14:J19"/>
    <mergeCell ref="B25:L25"/>
    <mergeCell ref="B22:L22"/>
    <mergeCell ref="A14:A25"/>
    <mergeCell ref="J20:J21"/>
    <mergeCell ref="K20:K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20" workbookViewId="0">
      <selection activeCell="M25" sqref="M25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281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80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180</v>
      </c>
      <c r="J13" s="5" t="s">
        <v>177</v>
      </c>
      <c r="K13" s="5" t="s">
        <v>45</v>
      </c>
      <c r="L13" s="5" t="s">
        <v>46</v>
      </c>
      <c r="M13" s="5" t="s">
        <v>47</v>
      </c>
    </row>
    <row r="14" spans="1:13" ht="102.75" customHeight="1" thickBot="1" x14ac:dyDescent="0.3">
      <c r="A14" s="339" t="s">
        <v>125</v>
      </c>
      <c r="B14" s="339" t="s">
        <v>0</v>
      </c>
      <c r="C14" s="339" t="s">
        <v>63</v>
      </c>
      <c r="D14" s="6" t="s">
        <v>159</v>
      </c>
      <c r="E14" s="6" t="s">
        <v>3</v>
      </c>
      <c r="F14" s="6" t="s">
        <v>49</v>
      </c>
      <c r="G14" s="7">
        <v>100</v>
      </c>
      <c r="H14" s="7">
        <v>100</v>
      </c>
      <c r="I14" s="7">
        <f>H14/G14*100</f>
        <v>100</v>
      </c>
      <c r="J14" s="367">
        <v>100</v>
      </c>
      <c r="K14" s="6"/>
      <c r="L14" s="6" t="s">
        <v>62</v>
      </c>
      <c r="M14" s="361"/>
    </row>
    <row r="15" spans="1:13" ht="142.5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9">
        <v>100</v>
      </c>
      <c r="H15" s="9">
        <v>100</v>
      </c>
      <c r="I15" s="9">
        <f t="shared" ref="I15:I23" si="0">H15/G15*100</f>
        <v>100</v>
      </c>
      <c r="J15" s="368"/>
      <c r="K15" s="8"/>
      <c r="L15" s="6" t="s">
        <v>62</v>
      </c>
      <c r="M15" s="362"/>
    </row>
    <row r="16" spans="1:13" ht="105.75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9">
        <v>100</v>
      </c>
      <c r="H16" s="9">
        <v>100</v>
      </c>
      <c r="I16" s="9">
        <f t="shared" si="0"/>
        <v>100</v>
      </c>
      <c r="J16" s="368"/>
      <c r="K16" s="8"/>
      <c r="L16" s="6" t="s">
        <v>62</v>
      </c>
      <c r="M16" s="362"/>
    </row>
    <row r="17" spans="1:15" ht="141.75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9">
        <v>100</v>
      </c>
      <c r="H17" s="9">
        <v>100</v>
      </c>
      <c r="I17" s="9">
        <f t="shared" si="0"/>
        <v>100</v>
      </c>
      <c r="J17" s="368"/>
      <c r="K17" s="8"/>
      <c r="L17" s="6" t="s">
        <v>62</v>
      </c>
      <c r="M17" s="362"/>
    </row>
    <row r="18" spans="1:15" ht="166.5" thickBot="1" x14ac:dyDescent="0.3">
      <c r="A18" s="340"/>
      <c r="B18" s="340"/>
      <c r="C18" s="340"/>
      <c r="D18" s="8" t="s">
        <v>161</v>
      </c>
      <c r="E18" s="11" t="s">
        <v>3</v>
      </c>
      <c r="F18" s="8" t="s">
        <v>49</v>
      </c>
      <c r="G18" s="9">
        <v>100</v>
      </c>
      <c r="H18" s="9">
        <v>100</v>
      </c>
      <c r="I18" s="9">
        <f t="shared" si="0"/>
        <v>100</v>
      </c>
      <c r="J18" s="368"/>
      <c r="K18" s="8"/>
      <c r="L18" s="6" t="s">
        <v>62</v>
      </c>
      <c r="M18" s="362"/>
      <c r="O18" s="1" t="s">
        <v>59</v>
      </c>
    </row>
    <row r="19" spans="1:15" ht="143.25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9">
        <v>100</v>
      </c>
      <c r="H19" s="9">
        <v>100</v>
      </c>
      <c r="I19" s="9">
        <f t="shared" si="0"/>
        <v>100</v>
      </c>
      <c r="J19" s="369"/>
      <c r="K19" s="8"/>
      <c r="L19" s="6" t="s">
        <v>62</v>
      </c>
      <c r="M19" s="362"/>
    </row>
    <row r="20" spans="1:15" ht="77.25" thickBot="1" x14ac:dyDescent="0.3">
      <c r="A20" s="340"/>
      <c r="B20" s="340"/>
      <c r="C20" s="340"/>
      <c r="D20" s="8" t="s">
        <v>219</v>
      </c>
      <c r="E20" s="8" t="s">
        <v>57</v>
      </c>
      <c r="F20" s="8" t="s">
        <v>50</v>
      </c>
      <c r="G20" s="12">
        <v>91</v>
      </c>
      <c r="H20" s="70">
        <v>89</v>
      </c>
      <c r="I20" s="9">
        <f t="shared" si="0"/>
        <v>97.802197802197796</v>
      </c>
      <c r="J20" s="327">
        <f>I20</f>
        <v>97.802197802197796</v>
      </c>
      <c r="K20" s="8"/>
      <c r="L20" s="6" t="s">
        <v>62</v>
      </c>
      <c r="M20" s="362"/>
      <c r="O20" s="1" t="s">
        <v>58</v>
      </c>
    </row>
    <row r="21" spans="1:15" ht="105" customHeight="1" thickBot="1" x14ac:dyDescent="0.3">
      <c r="A21" s="340"/>
      <c r="B21" s="340"/>
      <c r="C21" s="340"/>
      <c r="D21" s="13" t="s">
        <v>224</v>
      </c>
      <c r="E21" s="8" t="s">
        <v>57</v>
      </c>
      <c r="F21" s="8" t="s">
        <v>50</v>
      </c>
      <c r="G21" s="71">
        <v>50</v>
      </c>
      <c r="H21" s="319">
        <v>50</v>
      </c>
      <c r="I21" s="9">
        <f t="shared" si="0"/>
        <v>100</v>
      </c>
      <c r="J21" s="328"/>
      <c r="K21" s="8"/>
      <c r="L21" s="6" t="s">
        <v>62</v>
      </c>
      <c r="M21" s="46"/>
    </row>
    <row r="22" spans="1:15" ht="20.25" customHeight="1" thickBot="1" x14ac:dyDescent="0.3">
      <c r="A22" s="340"/>
      <c r="B22" s="195" t="s">
        <v>207</v>
      </c>
      <c r="C22" s="199"/>
      <c r="D22" s="132"/>
      <c r="E22" s="132"/>
      <c r="F22" s="132"/>
      <c r="G22" s="199"/>
      <c r="H22" s="199"/>
      <c r="I22" s="132"/>
      <c r="J22" s="199"/>
      <c r="K22" s="132"/>
      <c r="L22" s="198"/>
      <c r="M22" s="74">
        <f>(100+97.8)/2</f>
        <v>98.9</v>
      </c>
    </row>
    <row r="23" spans="1:15" ht="106.15" customHeight="1" x14ac:dyDescent="0.25">
      <c r="A23" s="340"/>
      <c r="B23" s="31" t="s">
        <v>5</v>
      </c>
      <c r="C23" s="31" t="s">
        <v>63</v>
      </c>
      <c r="D23" s="119" t="s">
        <v>163</v>
      </c>
      <c r="E23" s="137" t="s">
        <v>6</v>
      </c>
      <c r="F23" s="12" t="s">
        <v>49</v>
      </c>
      <c r="G23" s="73">
        <v>100</v>
      </c>
      <c r="H23" s="73">
        <v>100</v>
      </c>
      <c r="I23" s="115">
        <f t="shared" si="0"/>
        <v>100</v>
      </c>
      <c r="J23" s="321">
        <v>100</v>
      </c>
      <c r="K23" s="12"/>
      <c r="L23" s="71" t="s">
        <v>62</v>
      </c>
      <c r="M23" s="122"/>
    </row>
    <row r="24" spans="1:15" ht="37.5" customHeight="1" x14ac:dyDescent="0.25">
      <c r="A24" s="341"/>
      <c r="B24" s="62"/>
      <c r="C24" s="62"/>
      <c r="D24" s="11" t="s">
        <v>162</v>
      </c>
      <c r="E24" s="11" t="s">
        <v>57</v>
      </c>
      <c r="F24" s="11" t="s">
        <v>50</v>
      </c>
      <c r="G24" s="11">
        <v>138</v>
      </c>
      <c r="H24" s="72">
        <v>136</v>
      </c>
      <c r="I24" s="74">
        <f>H24/G24*100</f>
        <v>98.550724637681171</v>
      </c>
      <c r="J24" s="95">
        <f>I24</f>
        <v>98.550724637681171</v>
      </c>
      <c r="K24" s="11"/>
      <c r="L24" s="11" t="s">
        <v>62</v>
      </c>
      <c r="M24" s="329"/>
    </row>
    <row r="25" spans="1:15" x14ac:dyDescent="0.25">
      <c r="A25" s="58"/>
      <c r="B25" s="135" t="s">
        <v>207</v>
      </c>
      <c r="C25" s="136"/>
      <c r="D25" s="59"/>
      <c r="E25" s="59"/>
      <c r="F25" s="59"/>
      <c r="G25" s="59"/>
      <c r="H25" s="66"/>
      <c r="I25" s="60"/>
      <c r="J25" s="63"/>
      <c r="K25" s="59"/>
      <c r="L25" s="59"/>
      <c r="M25" s="74">
        <f>(J23+J24)/2</f>
        <v>99.275362318840592</v>
      </c>
    </row>
    <row r="26" spans="1:15" x14ac:dyDescent="0.25">
      <c r="A26" s="335" t="s">
        <v>179</v>
      </c>
      <c r="B26" s="336"/>
      <c r="C26" s="337"/>
      <c r="D26" s="11"/>
      <c r="E26" s="11"/>
      <c r="F26" s="11"/>
      <c r="G26" s="11"/>
      <c r="H26" s="72"/>
      <c r="I26" s="57"/>
      <c r="J26" s="28"/>
      <c r="K26" s="11"/>
      <c r="L26" s="11"/>
      <c r="M26" s="322">
        <f>(J14+J20+J23+J24)/4</f>
        <v>99.088230609969742</v>
      </c>
    </row>
    <row r="27" spans="1:15" x14ac:dyDescent="0.25">
      <c r="A27" s="1" t="s">
        <v>157</v>
      </c>
      <c r="G27" s="59"/>
      <c r="H27" s="66"/>
      <c r="I27" s="60"/>
      <c r="J27" s="61"/>
      <c r="K27" s="59"/>
      <c r="L27" s="59"/>
      <c r="M27" s="65"/>
    </row>
    <row r="28" spans="1:15" x14ac:dyDescent="0.25">
      <c r="A28" s="1" t="s">
        <v>158</v>
      </c>
      <c r="G28" s="59"/>
      <c r="H28" s="66"/>
      <c r="I28" s="60"/>
      <c r="J28" s="61"/>
      <c r="K28" s="59"/>
      <c r="L28" s="59"/>
      <c r="M28" s="65"/>
    </row>
    <row r="29" spans="1:15" x14ac:dyDescent="0.25">
      <c r="A29" s="151" t="s">
        <v>306</v>
      </c>
      <c r="B29" s="151"/>
      <c r="G29" s="59"/>
      <c r="H29" s="66"/>
      <c r="I29" s="60"/>
      <c r="J29" s="61"/>
      <c r="K29" s="59"/>
      <c r="L29" s="59"/>
      <c r="M29" s="65"/>
    </row>
    <row r="30" spans="1:15" x14ac:dyDescent="0.25">
      <c r="A30" s="58"/>
      <c r="B30" s="59"/>
      <c r="C30" s="59"/>
      <c r="D30" s="59"/>
      <c r="E30" s="59"/>
      <c r="F30" s="59"/>
      <c r="G30" s="59"/>
      <c r="H30" s="66"/>
      <c r="I30" s="60"/>
      <c r="J30" s="61"/>
      <c r="K30" s="59"/>
      <c r="L30" s="59"/>
      <c r="M30" s="65"/>
    </row>
    <row r="32" spans="1:15" ht="12.75" customHeight="1" x14ac:dyDescent="0.25">
      <c r="A32" s="1" t="s">
        <v>126</v>
      </c>
      <c r="G32" s="1" t="s">
        <v>127</v>
      </c>
    </row>
    <row r="33" spans="1:7" ht="12" customHeight="1" x14ac:dyDescent="0.25"/>
    <row r="34" spans="1:7" ht="13.5" customHeight="1" x14ac:dyDescent="0.25"/>
    <row r="35" spans="1:7" ht="18.75" customHeight="1" x14ac:dyDescent="0.25">
      <c r="A35" s="1" t="s">
        <v>1</v>
      </c>
      <c r="G35" s="1" t="s">
        <v>26</v>
      </c>
    </row>
    <row r="37" spans="1:7" ht="14.25" customHeight="1" x14ac:dyDescent="0.25"/>
    <row r="38" spans="1:7" ht="15.75" customHeight="1" x14ac:dyDescent="0.25">
      <c r="A38" s="1" t="s">
        <v>124</v>
      </c>
    </row>
    <row r="39" spans="1:7" ht="12.75" customHeight="1" x14ac:dyDescent="0.25"/>
    <row r="40" spans="1:7" ht="75" customHeight="1" x14ac:dyDescent="0.25"/>
    <row r="42" spans="1:7" ht="84" customHeight="1" x14ac:dyDescent="0.25"/>
    <row r="43" spans="1:7" ht="12.75" customHeight="1" x14ac:dyDescent="0.25"/>
    <row r="44" spans="1:7" ht="12.75" customHeight="1" x14ac:dyDescent="0.25"/>
    <row r="46" spans="1:7" ht="24.75" customHeight="1" x14ac:dyDescent="0.25"/>
    <row r="48" spans="1:7" ht="12.75" customHeight="1" x14ac:dyDescent="0.25"/>
    <row r="50" ht="16.5" customHeight="1" x14ac:dyDescent="0.25"/>
    <row r="57" ht="12.75" customHeight="1" x14ac:dyDescent="0.25"/>
    <row r="59" ht="12.75" customHeight="1" x14ac:dyDescent="0.25"/>
    <row r="60" ht="0.75" customHeight="1" x14ac:dyDescent="0.25"/>
    <row r="62" ht="12.75" customHeight="1" x14ac:dyDescent="0.25"/>
    <row r="64" ht="12.75" customHeight="1" x14ac:dyDescent="0.25"/>
    <row r="65" ht="0.75" customHeight="1" x14ac:dyDescent="0.25"/>
    <row r="67" ht="12.75" customHeight="1" x14ac:dyDescent="0.25"/>
    <row r="69" ht="12.75" customHeight="1" x14ac:dyDescent="0.25"/>
    <row r="70" ht="0.75" customHeight="1" x14ac:dyDescent="0.25"/>
    <row r="73" ht="12.75" customHeight="1" x14ac:dyDescent="0.25"/>
  </sheetData>
  <mergeCells count="9">
    <mergeCell ref="A26:C26"/>
    <mergeCell ref="A9:M9"/>
    <mergeCell ref="A10:M10"/>
    <mergeCell ref="A11:M11"/>
    <mergeCell ref="A14:A24"/>
    <mergeCell ref="B14:B21"/>
    <mergeCell ref="C14:C21"/>
    <mergeCell ref="J14:J19"/>
    <mergeCell ref="M14:M20"/>
  </mergeCells>
  <pageMargins left="0" right="0" top="0.55118110236220474" bottom="0.55118110236220474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63" workbookViewId="0">
      <selection activeCell="G63" sqref="G63:G64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1.42578125" style="1" bestFit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ht="14.25" customHeight="1" x14ac:dyDescent="0.25">
      <c r="A10" s="338" t="s">
        <v>297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69.5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177</v>
      </c>
      <c r="K13" s="5" t="s">
        <v>45</v>
      </c>
      <c r="L13" s="5" t="s">
        <v>46</v>
      </c>
      <c r="M13" s="5" t="s">
        <v>47</v>
      </c>
    </row>
    <row r="14" spans="1:13" ht="115.5" hidden="1" thickBot="1" x14ac:dyDescent="0.3">
      <c r="A14" s="339" t="s">
        <v>131</v>
      </c>
      <c r="B14" s="339" t="s">
        <v>0</v>
      </c>
      <c r="C14" s="339" t="s">
        <v>63</v>
      </c>
      <c r="D14" s="6" t="s">
        <v>51</v>
      </c>
      <c r="E14" s="6" t="s">
        <v>3</v>
      </c>
      <c r="F14" s="6" t="s">
        <v>49</v>
      </c>
      <c r="G14" s="6"/>
      <c r="H14" s="6"/>
      <c r="I14" s="7"/>
      <c r="J14" s="342"/>
      <c r="K14" s="6"/>
      <c r="L14" s="6" t="s">
        <v>62</v>
      </c>
      <c r="M14" s="339">
        <v>97.6</v>
      </c>
    </row>
    <row r="15" spans="1:13" ht="15.75" hidden="1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/>
      <c r="H15" s="8"/>
      <c r="I15" s="9"/>
      <c r="J15" s="396"/>
      <c r="K15" s="8"/>
      <c r="L15" s="6" t="s">
        <v>62</v>
      </c>
      <c r="M15" s="340"/>
    </row>
    <row r="16" spans="1:13" ht="15" hidden="1" customHeight="1" thickBot="1" x14ac:dyDescent="0.3">
      <c r="A16" s="340"/>
      <c r="B16" s="340"/>
      <c r="C16" s="340"/>
      <c r="D16" s="8" t="s">
        <v>53</v>
      </c>
      <c r="E16" s="10" t="s">
        <v>3</v>
      </c>
      <c r="F16" s="8" t="s">
        <v>49</v>
      </c>
      <c r="G16" s="8"/>
      <c r="H16" s="8"/>
      <c r="I16" s="9"/>
      <c r="J16" s="396"/>
      <c r="K16" s="8"/>
      <c r="L16" s="6" t="s">
        <v>62</v>
      </c>
      <c r="M16" s="340"/>
    </row>
    <row r="17" spans="1:15" ht="15" hidden="1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/>
      <c r="H17" s="8"/>
      <c r="I17" s="9"/>
      <c r="J17" s="396"/>
      <c r="K17" s="8"/>
      <c r="L17" s="6" t="s">
        <v>62</v>
      </c>
      <c r="M17" s="340"/>
    </row>
    <row r="18" spans="1:15" ht="15" hidden="1" customHeight="1" thickBot="1" x14ac:dyDescent="0.3">
      <c r="A18" s="340"/>
      <c r="B18" s="340"/>
      <c r="C18" s="340"/>
      <c r="D18" s="8" t="s">
        <v>60</v>
      </c>
      <c r="E18" s="11" t="s">
        <v>3</v>
      </c>
      <c r="F18" s="8" t="s">
        <v>49</v>
      </c>
      <c r="G18" s="8"/>
      <c r="H18" s="8"/>
      <c r="I18" s="9"/>
      <c r="J18" s="396"/>
      <c r="K18" s="8"/>
      <c r="L18" s="6" t="s">
        <v>62</v>
      </c>
      <c r="M18" s="340"/>
      <c r="O18" s="1" t="s">
        <v>59</v>
      </c>
    </row>
    <row r="19" spans="1:15" ht="15" hidden="1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/>
      <c r="H19" s="8"/>
      <c r="I19" s="9"/>
      <c r="J19" s="396"/>
      <c r="K19" s="8"/>
      <c r="L19" s="6" t="s">
        <v>62</v>
      </c>
      <c r="M19" s="340"/>
    </row>
    <row r="20" spans="1:15" ht="192" hidden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/>
      <c r="H20" s="12"/>
      <c r="I20" s="9"/>
      <c r="J20" s="396"/>
      <c r="K20" s="8"/>
      <c r="L20" s="6" t="s">
        <v>62</v>
      </c>
      <c r="M20" s="340"/>
      <c r="O20" s="1" t="s">
        <v>58</v>
      </c>
    </row>
    <row r="21" spans="1:15" ht="15" hidden="1" customHeight="1" thickBot="1" x14ac:dyDescent="0.3">
      <c r="A21" s="340"/>
      <c r="B21" s="340"/>
      <c r="C21" s="340"/>
      <c r="D21" s="13"/>
      <c r="E21" s="8" t="s">
        <v>4</v>
      </c>
      <c r="F21" s="8" t="s">
        <v>49</v>
      </c>
      <c r="G21" s="6"/>
      <c r="H21" s="6"/>
      <c r="I21" s="9"/>
      <c r="J21" s="397"/>
      <c r="K21" s="8"/>
      <c r="L21" s="6" t="s">
        <v>62</v>
      </c>
      <c r="M21" s="340"/>
    </row>
    <row r="22" spans="1:15" ht="15.75" hidden="1" customHeight="1" thickBot="1" x14ac:dyDescent="0.3">
      <c r="A22" s="340"/>
      <c r="B22" s="339" t="s">
        <v>5</v>
      </c>
      <c r="C22" s="339" t="s">
        <v>63</v>
      </c>
      <c r="D22" s="13" t="s">
        <v>55</v>
      </c>
      <c r="E22" s="14" t="s">
        <v>6</v>
      </c>
      <c r="F22" s="8" t="s">
        <v>49</v>
      </c>
      <c r="G22" s="6"/>
      <c r="H22" s="6"/>
      <c r="I22" s="9"/>
      <c r="J22" s="342"/>
      <c r="K22" s="8"/>
      <c r="L22" s="6" t="s">
        <v>62</v>
      </c>
      <c r="M22" s="340"/>
    </row>
    <row r="23" spans="1:15" ht="77.25" hidden="1" thickBot="1" x14ac:dyDescent="0.3">
      <c r="A23" s="340"/>
      <c r="B23" s="375"/>
      <c r="C23" s="375"/>
      <c r="D23" s="15" t="s">
        <v>56</v>
      </c>
      <c r="E23" s="16" t="s">
        <v>6</v>
      </c>
      <c r="F23" s="8" t="s">
        <v>49</v>
      </c>
      <c r="G23" s="6"/>
      <c r="H23" s="6"/>
      <c r="I23" s="9"/>
      <c r="J23" s="397"/>
      <c r="K23" s="8"/>
      <c r="L23" s="6" t="s">
        <v>62</v>
      </c>
      <c r="M23" s="340"/>
      <c r="N23" s="1" t="s">
        <v>61</v>
      </c>
    </row>
    <row r="24" spans="1:15" ht="39" hidden="1" thickBot="1" x14ac:dyDescent="0.3">
      <c r="A24" s="375"/>
      <c r="B24" s="34"/>
      <c r="C24" s="34"/>
      <c r="D24" s="8" t="s">
        <v>48</v>
      </c>
      <c r="E24" s="8" t="s">
        <v>57</v>
      </c>
      <c r="F24" s="8" t="s">
        <v>50</v>
      </c>
      <c r="G24" s="8"/>
      <c r="H24" s="8"/>
      <c r="I24" s="9"/>
      <c r="J24" s="33"/>
      <c r="K24" s="8"/>
      <c r="L24" s="6" t="s">
        <v>62</v>
      </c>
      <c r="M24" s="375"/>
    </row>
    <row r="25" spans="1:15" ht="104.25" customHeight="1" thickBot="1" x14ac:dyDescent="0.3">
      <c r="A25" s="339" t="s">
        <v>131</v>
      </c>
      <c r="B25" s="339" t="s">
        <v>10</v>
      </c>
      <c r="C25" s="339" t="s">
        <v>63</v>
      </c>
      <c r="D25" s="8" t="s">
        <v>184</v>
      </c>
      <c r="E25" s="8" t="s">
        <v>11</v>
      </c>
      <c r="F25" s="8" t="s">
        <v>49</v>
      </c>
      <c r="G25" s="9">
        <v>100</v>
      </c>
      <c r="H25" s="9">
        <v>100</v>
      </c>
      <c r="I25" s="9">
        <f t="shared" ref="I25:I67" si="0">H25/G25*100</f>
        <v>100</v>
      </c>
      <c r="J25" s="367">
        <v>100</v>
      </c>
      <c r="K25" s="8"/>
      <c r="L25" s="6" t="s">
        <v>62</v>
      </c>
      <c r="M25" s="339"/>
    </row>
    <row r="26" spans="1:15" ht="158.25" customHeight="1" thickBot="1" x14ac:dyDescent="0.3">
      <c r="A26" s="340"/>
      <c r="B26" s="340"/>
      <c r="C26" s="340"/>
      <c r="D26" s="8"/>
      <c r="E26" s="8" t="s">
        <v>12</v>
      </c>
      <c r="F26" s="8" t="s">
        <v>49</v>
      </c>
      <c r="G26" s="9">
        <v>100</v>
      </c>
      <c r="H26" s="9">
        <v>100</v>
      </c>
      <c r="I26" s="9">
        <f t="shared" si="0"/>
        <v>100</v>
      </c>
      <c r="J26" s="368"/>
      <c r="K26" s="8"/>
      <c r="L26" s="6" t="s">
        <v>62</v>
      </c>
      <c r="M26" s="340"/>
    </row>
    <row r="27" spans="1:15" ht="184.5" customHeight="1" thickBot="1" x14ac:dyDescent="0.3">
      <c r="A27" s="340"/>
      <c r="B27" s="340"/>
      <c r="C27" s="340"/>
      <c r="D27" s="263" t="s">
        <v>266</v>
      </c>
      <c r="E27" s="8" t="s">
        <v>11</v>
      </c>
      <c r="F27" s="8" t="s">
        <v>49</v>
      </c>
      <c r="G27" s="9">
        <v>100</v>
      </c>
      <c r="H27" s="9">
        <v>100</v>
      </c>
      <c r="I27" s="9">
        <f t="shared" si="0"/>
        <v>100</v>
      </c>
      <c r="J27" s="368"/>
      <c r="K27" s="8"/>
      <c r="L27" s="6" t="s">
        <v>62</v>
      </c>
      <c r="M27" s="340"/>
      <c r="O27" s="1" t="s">
        <v>68</v>
      </c>
    </row>
    <row r="28" spans="1:15" ht="164.45" customHeight="1" thickBot="1" x14ac:dyDescent="0.3">
      <c r="A28" s="340"/>
      <c r="B28" s="340"/>
      <c r="C28" s="340"/>
      <c r="D28" s="8"/>
      <c r="E28" s="8" t="s">
        <v>12</v>
      </c>
      <c r="F28" s="8" t="s">
        <v>49</v>
      </c>
      <c r="G28" s="9">
        <v>100</v>
      </c>
      <c r="H28" s="9">
        <v>100</v>
      </c>
      <c r="I28" s="9">
        <f t="shared" si="0"/>
        <v>100</v>
      </c>
      <c r="J28" s="368"/>
      <c r="K28" s="8"/>
      <c r="L28" s="6" t="s">
        <v>62</v>
      </c>
      <c r="M28" s="340"/>
    </row>
    <row r="29" spans="1:15" ht="162.75" customHeight="1" thickBot="1" x14ac:dyDescent="0.3">
      <c r="A29" s="340"/>
      <c r="B29" s="340"/>
      <c r="C29" s="340"/>
      <c r="D29" s="331" t="s">
        <v>229</v>
      </c>
      <c r="E29" s="8" t="s">
        <v>11</v>
      </c>
      <c r="F29" s="8" t="s">
        <v>49</v>
      </c>
      <c r="G29" s="9">
        <v>100</v>
      </c>
      <c r="H29" s="9">
        <v>100</v>
      </c>
      <c r="I29" s="9">
        <f t="shared" si="0"/>
        <v>100</v>
      </c>
      <c r="J29" s="368"/>
      <c r="K29" s="8"/>
      <c r="L29" s="6" t="s">
        <v>62</v>
      </c>
      <c r="M29" s="340"/>
      <c r="O29" s="1" t="s">
        <v>71</v>
      </c>
    </row>
    <row r="30" spans="1:15" ht="164.25" customHeight="1" thickBot="1" x14ac:dyDescent="0.3">
      <c r="A30" s="340"/>
      <c r="B30" s="340"/>
      <c r="C30" s="340"/>
      <c r="D30" s="8"/>
      <c r="E30" s="8" t="s">
        <v>12</v>
      </c>
      <c r="F30" s="8" t="s">
        <v>49</v>
      </c>
      <c r="G30" s="9">
        <v>100</v>
      </c>
      <c r="H30" s="9">
        <v>100</v>
      </c>
      <c r="I30" s="9">
        <f t="shared" si="0"/>
        <v>100</v>
      </c>
      <c r="J30" s="369"/>
      <c r="K30" s="8"/>
      <c r="L30" s="6" t="s">
        <v>62</v>
      </c>
      <c r="M30" s="340"/>
    </row>
    <row r="31" spans="1:15" ht="164.25" hidden="1" customHeight="1" thickBot="1" x14ac:dyDescent="0.3">
      <c r="A31" s="340"/>
      <c r="B31" s="340"/>
      <c r="C31" s="340"/>
      <c r="D31" s="8" t="s">
        <v>69</v>
      </c>
      <c r="E31" s="8" t="s">
        <v>11</v>
      </c>
      <c r="F31" s="8"/>
      <c r="G31" s="8"/>
      <c r="H31" s="8"/>
      <c r="I31" s="27"/>
      <c r="J31" s="241"/>
      <c r="K31" s="8"/>
      <c r="L31" s="6"/>
      <c r="M31" s="340"/>
    </row>
    <row r="32" spans="1:15" ht="164.25" hidden="1" customHeight="1" thickBot="1" x14ac:dyDescent="0.3">
      <c r="A32" s="340"/>
      <c r="B32" s="340"/>
      <c r="C32" s="340"/>
      <c r="D32" s="8"/>
      <c r="E32" s="8" t="s">
        <v>12</v>
      </c>
      <c r="F32" s="8"/>
      <c r="G32" s="8"/>
      <c r="H32" s="8"/>
      <c r="I32" s="27"/>
      <c r="J32" s="241"/>
      <c r="K32" s="8"/>
      <c r="L32" s="6"/>
      <c r="M32" s="340"/>
    </row>
    <row r="33" spans="1:14" ht="78" customHeight="1" thickBot="1" x14ac:dyDescent="0.3">
      <c r="A33" s="340"/>
      <c r="B33" s="340"/>
      <c r="C33" s="340"/>
      <c r="D33" s="8" t="s">
        <v>227</v>
      </c>
      <c r="E33" s="8" t="s">
        <v>57</v>
      </c>
      <c r="F33" s="8" t="s">
        <v>50</v>
      </c>
      <c r="G33" s="8">
        <v>235</v>
      </c>
      <c r="H33" s="26">
        <v>235</v>
      </c>
      <c r="I33" s="9">
        <f t="shared" si="0"/>
        <v>100</v>
      </c>
      <c r="J33" s="368">
        <v>100</v>
      </c>
      <c r="K33" s="8"/>
      <c r="L33" s="6" t="s">
        <v>62</v>
      </c>
      <c r="M33" s="340"/>
      <c r="N33" s="1" t="s">
        <v>70</v>
      </c>
    </row>
    <row r="34" spans="1:14" ht="152.44999999999999" customHeight="1" thickBot="1" x14ac:dyDescent="0.3">
      <c r="A34" s="340"/>
      <c r="B34" s="340"/>
      <c r="C34" s="340"/>
      <c r="D34" s="8" t="s">
        <v>228</v>
      </c>
      <c r="E34" s="8" t="s">
        <v>57</v>
      </c>
      <c r="F34" s="8" t="s">
        <v>50</v>
      </c>
      <c r="G34" s="331">
        <v>18</v>
      </c>
      <c r="H34" s="26">
        <v>18</v>
      </c>
      <c r="I34" s="9">
        <v>100</v>
      </c>
      <c r="J34" s="368"/>
      <c r="K34" s="8"/>
      <c r="L34" s="6" t="s">
        <v>62</v>
      </c>
      <c r="M34" s="340"/>
    </row>
    <row r="35" spans="1:14" ht="158.25" customHeight="1" thickBot="1" x14ac:dyDescent="0.3">
      <c r="A35" s="375"/>
      <c r="B35" s="375"/>
      <c r="C35" s="375"/>
      <c r="D35" s="8" t="s">
        <v>230</v>
      </c>
      <c r="E35" s="8" t="s">
        <v>57</v>
      </c>
      <c r="F35" s="8" t="s">
        <v>50</v>
      </c>
      <c r="G35" s="8">
        <v>3</v>
      </c>
      <c r="H35" s="26">
        <v>3</v>
      </c>
      <c r="I35" s="9">
        <v>100</v>
      </c>
      <c r="J35" s="402"/>
      <c r="K35" s="8"/>
      <c r="L35" s="6" t="s">
        <v>62</v>
      </c>
      <c r="M35" s="340"/>
    </row>
    <row r="36" spans="1:14" ht="19.5" customHeight="1" thickBot="1" x14ac:dyDescent="0.3">
      <c r="A36" s="117"/>
      <c r="B36" s="196" t="s">
        <v>207</v>
      </c>
      <c r="C36" s="56"/>
      <c r="D36" s="56"/>
      <c r="E36" s="56"/>
      <c r="F36" s="56"/>
      <c r="G36" s="56"/>
      <c r="H36" s="56"/>
      <c r="I36" s="56"/>
      <c r="J36" s="56"/>
      <c r="K36" s="56"/>
      <c r="L36" s="200"/>
      <c r="M36" s="74">
        <f>(J25+J33)/2</f>
        <v>100</v>
      </c>
    </row>
    <row r="37" spans="1:14" ht="98.25" customHeight="1" thickBot="1" x14ac:dyDescent="0.3">
      <c r="A37" s="339"/>
      <c r="B37" s="339" t="s">
        <v>13</v>
      </c>
      <c r="C37" s="339" t="s">
        <v>63</v>
      </c>
      <c r="D37" s="8" t="s">
        <v>184</v>
      </c>
      <c r="E37" s="8" t="s">
        <v>14</v>
      </c>
      <c r="F37" s="8" t="s">
        <v>49</v>
      </c>
      <c r="G37" s="9">
        <v>100</v>
      </c>
      <c r="H37" s="9">
        <v>100</v>
      </c>
      <c r="I37" s="9">
        <f t="shared" si="0"/>
        <v>100</v>
      </c>
      <c r="J37" s="342">
        <v>100</v>
      </c>
      <c r="K37" s="8"/>
      <c r="L37" s="6" t="s">
        <v>62</v>
      </c>
      <c r="M37" s="376"/>
    </row>
    <row r="38" spans="1:14" ht="166.15" customHeight="1" thickBot="1" x14ac:dyDescent="0.3">
      <c r="A38" s="340"/>
      <c r="B38" s="340"/>
      <c r="C38" s="340"/>
      <c r="D38" s="8"/>
      <c r="E38" s="8" t="s">
        <v>15</v>
      </c>
      <c r="F38" s="8" t="s">
        <v>49</v>
      </c>
      <c r="G38" s="9">
        <v>100</v>
      </c>
      <c r="H38" s="9">
        <v>100</v>
      </c>
      <c r="I38" s="9">
        <f t="shared" si="0"/>
        <v>100</v>
      </c>
      <c r="J38" s="396"/>
      <c r="K38" s="8"/>
      <c r="L38" s="6" t="s">
        <v>62</v>
      </c>
      <c r="M38" s="340"/>
    </row>
    <row r="39" spans="1:14" ht="135.6" customHeight="1" thickBot="1" x14ac:dyDescent="0.3">
      <c r="A39" s="340"/>
      <c r="B39" s="340"/>
      <c r="C39" s="340"/>
      <c r="D39" s="8" t="s">
        <v>182</v>
      </c>
      <c r="E39" s="8" t="s">
        <v>14</v>
      </c>
      <c r="F39" s="8" t="s">
        <v>49</v>
      </c>
      <c r="G39" s="9">
        <v>100</v>
      </c>
      <c r="H39" s="9">
        <v>100</v>
      </c>
      <c r="I39" s="9">
        <f t="shared" si="0"/>
        <v>100</v>
      </c>
      <c r="J39" s="396"/>
      <c r="K39" s="8"/>
      <c r="L39" s="6" t="s">
        <v>62</v>
      </c>
      <c r="M39" s="340"/>
    </row>
    <row r="40" spans="1:14" ht="167.45" customHeight="1" thickBot="1" x14ac:dyDescent="0.3">
      <c r="A40" s="340"/>
      <c r="B40" s="340"/>
      <c r="C40" s="340"/>
      <c r="D40" s="8"/>
      <c r="E40" s="8" t="s">
        <v>15</v>
      </c>
      <c r="F40" s="8" t="s">
        <v>49</v>
      </c>
      <c r="G40" s="9">
        <v>100</v>
      </c>
      <c r="H40" s="9">
        <v>100</v>
      </c>
      <c r="I40" s="9">
        <f t="shared" si="0"/>
        <v>100</v>
      </c>
      <c r="J40" s="396"/>
      <c r="K40" s="8"/>
      <c r="L40" s="6" t="s">
        <v>62</v>
      </c>
      <c r="M40" s="340"/>
    </row>
    <row r="41" spans="1:14" ht="165.6" customHeight="1" thickBot="1" x14ac:dyDescent="0.3">
      <c r="A41" s="340"/>
      <c r="B41" s="340"/>
      <c r="C41" s="340"/>
      <c r="D41" s="8" t="s">
        <v>229</v>
      </c>
      <c r="E41" s="8" t="s">
        <v>14</v>
      </c>
      <c r="F41" s="8" t="s">
        <v>49</v>
      </c>
      <c r="G41" s="9">
        <v>100</v>
      </c>
      <c r="H41" s="9">
        <v>100</v>
      </c>
      <c r="I41" s="9">
        <f t="shared" si="0"/>
        <v>100</v>
      </c>
      <c r="J41" s="396"/>
      <c r="K41" s="8"/>
      <c r="L41" s="6" t="s">
        <v>62</v>
      </c>
      <c r="M41" s="340"/>
      <c r="N41" s="1" t="s">
        <v>72</v>
      </c>
    </row>
    <row r="42" spans="1:14" ht="158.25" customHeight="1" thickBot="1" x14ac:dyDescent="0.3">
      <c r="A42" s="340"/>
      <c r="B42" s="340"/>
      <c r="C42" s="340"/>
      <c r="D42" s="8"/>
      <c r="E42" s="8" t="s">
        <v>15</v>
      </c>
      <c r="F42" s="8" t="s">
        <v>49</v>
      </c>
      <c r="G42" s="9">
        <v>100</v>
      </c>
      <c r="H42" s="9">
        <v>100</v>
      </c>
      <c r="I42" s="9">
        <f t="shared" si="0"/>
        <v>100</v>
      </c>
      <c r="J42" s="396"/>
      <c r="K42" s="8"/>
      <c r="L42" s="6" t="s">
        <v>62</v>
      </c>
      <c r="M42" s="340"/>
    </row>
    <row r="43" spans="1:14" ht="88.5" hidden="1" customHeight="1" thickBot="1" x14ac:dyDescent="0.3">
      <c r="A43" s="340"/>
      <c r="B43" s="340"/>
      <c r="C43" s="340"/>
      <c r="D43" s="8" t="s">
        <v>69</v>
      </c>
      <c r="E43" s="8" t="s">
        <v>11</v>
      </c>
      <c r="F43" s="8" t="s">
        <v>49</v>
      </c>
      <c r="G43" s="8">
        <v>100</v>
      </c>
      <c r="H43" s="8">
        <v>100</v>
      </c>
      <c r="I43" s="9">
        <f t="shared" si="0"/>
        <v>100</v>
      </c>
      <c r="J43" s="396"/>
      <c r="K43" s="8"/>
      <c r="L43" s="6" t="s">
        <v>62</v>
      </c>
      <c r="M43" s="340"/>
      <c r="N43" s="1" t="s">
        <v>73</v>
      </c>
    </row>
    <row r="44" spans="1:14" ht="166.5" hidden="1" customHeight="1" thickBot="1" x14ac:dyDescent="0.3">
      <c r="A44" s="340"/>
      <c r="B44" s="340"/>
      <c r="C44" s="340"/>
      <c r="D44" s="13"/>
      <c r="E44" s="6" t="s">
        <v>12</v>
      </c>
      <c r="F44" s="6" t="s">
        <v>49</v>
      </c>
      <c r="G44" s="6">
        <v>100</v>
      </c>
      <c r="H44" s="6">
        <v>100</v>
      </c>
      <c r="I44" s="7">
        <f t="shared" si="0"/>
        <v>100</v>
      </c>
      <c r="J44" s="396"/>
      <c r="K44" s="6"/>
      <c r="L44" s="6" t="s">
        <v>62</v>
      </c>
      <c r="M44" s="340"/>
    </row>
    <row r="45" spans="1:14" ht="80.25" hidden="1" customHeight="1" thickBot="1" x14ac:dyDescent="0.3">
      <c r="A45" s="340"/>
      <c r="B45" s="340"/>
      <c r="C45" s="340"/>
      <c r="D45" s="12" t="s">
        <v>74</v>
      </c>
      <c r="E45" s="12" t="s">
        <v>23</v>
      </c>
      <c r="F45" s="6" t="s">
        <v>49</v>
      </c>
      <c r="G45" s="12">
        <v>100</v>
      </c>
      <c r="H45" s="12">
        <v>100</v>
      </c>
      <c r="I45" s="7">
        <f t="shared" si="0"/>
        <v>100</v>
      </c>
      <c r="J45" s="396"/>
      <c r="K45" s="12"/>
      <c r="L45" s="6" t="s">
        <v>62</v>
      </c>
      <c r="M45" s="340"/>
      <c r="N45" s="1" t="s">
        <v>75</v>
      </c>
    </row>
    <row r="46" spans="1:14" ht="15.75" hidden="1" customHeight="1" thickBot="1" x14ac:dyDescent="0.3">
      <c r="A46" s="340"/>
      <c r="B46" s="340"/>
      <c r="C46" s="340"/>
      <c r="D46" s="13"/>
      <c r="E46" s="13" t="s">
        <v>24</v>
      </c>
      <c r="F46" s="6" t="s">
        <v>49</v>
      </c>
      <c r="G46" s="6">
        <v>100</v>
      </c>
      <c r="H46" s="6">
        <v>100</v>
      </c>
      <c r="I46" s="7">
        <f t="shared" si="0"/>
        <v>100</v>
      </c>
      <c r="J46" s="396"/>
      <c r="K46" s="6"/>
      <c r="L46" s="6" t="s">
        <v>62</v>
      </c>
      <c r="M46" s="340"/>
    </row>
    <row r="47" spans="1:14" ht="43.5" hidden="1" customHeight="1" thickBot="1" x14ac:dyDescent="0.3">
      <c r="A47" s="340"/>
      <c r="B47" s="340"/>
      <c r="C47" s="340"/>
      <c r="D47" s="12"/>
      <c r="E47" s="12" t="s">
        <v>25</v>
      </c>
      <c r="F47" s="6" t="s">
        <v>49</v>
      </c>
      <c r="G47" s="12">
        <v>90</v>
      </c>
      <c r="H47" s="12">
        <v>83</v>
      </c>
      <c r="I47" s="7">
        <f t="shared" si="0"/>
        <v>92.222222222222229</v>
      </c>
      <c r="J47" s="397"/>
      <c r="K47" s="12"/>
      <c r="L47" s="6" t="s">
        <v>62</v>
      </c>
      <c r="M47" s="340"/>
    </row>
    <row r="48" spans="1:14" ht="68.25" customHeight="1" thickBot="1" x14ac:dyDescent="0.3">
      <c r="A48" s="340"/>
      <c r="B48" s="340"/>
      <c r="C48" s="340"/>
      <c r="D48" s="13" t="s">
        <v>231</v>
      </c>
      <c r="E48" s="6" t="s">
        <v>57</v>
      </c>
      <c r="F48" s="6" t="s">
        <v>50</v>
      </c>
      <c r="G48" s="192">
        <v>208</v>
      </c>
      <c r="H48" s="320">
        <v>202</v>
      </c>
      <c r="I48" s="243">
        <f t="shared" si="0"/>
        <v>97.115384615384613</v>
      </c>
      <c r="J48" s="367">
        <f>(I48+I49+I50)/3</f>
        <v>99.038461538461547</v>
      </c>
      <c r="K48" s="12"/>
      <c r="L48" s="6"/>
      <c r="M48" s="340"/>
    </row>
    <row r="49" spans="1:15" ht="183.75" customHeight="1" thickBot="1" x14ac:dyDescent="0.3">
      <c r="A49" s="340"/>
      <c r="B49" s="340"/>
      <c r="C49" s="340"/>
      <c r="D49" s="263" t="s">
        <v>266</v>
      </c>
      <c r="E49" s="6" t="s">
        <v>57</v>
      </c>
      <c r="F49" s="6" t="s">
        <v>50</v>
      </c>
      <c r="G49" s="12">
        <v>8</v>
      </c>
      <c r="H49" s="70">
        <v>8</v>
      </c>
      <c r="I49" s="9">
        <v>100</v>
      </c>
      <c r="J49" s="368"/>
      <c r="K49" s="12"/>
      <c r="L49" s="6"/>
      <c r="M49" s="340"/>
    </row>
    <row r="50" spans="1:15" ht="158.25" customHeight="1" thickBot="1" x14ac:dyDescent="0.3">
      <c r="A50" s="375"/>
      <c r="B50" s="375"/>
      <c r="C50" s="375"/>
      <c r="D50" s="13" t="s">
        <v>230</v>
      </c>
      <c r="E50" s="6" t="s">
        <v>57</v>
      </c>
      <c r="F50" s="6" t="s">
        <v>50</v>
      </c>
      <c r="G50" s="6">
        <v>2</v>
      </c>
      <c r="H50" s="39">
        <v>2</v>
      </c>
      <c r="I50" s="29">
        <f>H50/G50*100</f>
        <v>100</v>
      </c>
      <c r="J50" s="402"/>
      <c r="K50" s="6"/>
      <c r="L50" s="6" t="s">
        <v>62</v>
      </c>
      <c r="M50" s="340"/>
    </row>
    <row r="51" spans="1:15" ht="16.5" customHeight="1" thickBot="1" x14ac:dyDescent="0.3">
      <c r="A51" s="117"/>
      <c r="B51" s="196" t="s">
        <v>207</v>
      </c>
      <c r="C51" s="56"/>
      <c r="D51" s="56"/>
      <c r="E51" s="56"/>
      <c r="F51" s="56"/>
      <c r="G51" s="56"/>
      <c r="H51" s="56"/>
      <c r="I51" s="56"/>
      <c r="J51" s="56"/>
      <c r="K51" s="56"/>
      <c r="L51" s="200"/>
      <c r="M51" s="74">
        <f>(J37+J48)/2</f>
        <v>99.519230769230774</v>
      </c>
    </row>
    <row r="52" spans="1:15" ht="78.75" customHeight="1" thickBot="1" x14ac:dyDescent="0.3">
      <c r="A52" s="398"/>
      <c r="B52" s="398" t="s">
        <v>16</v>
      </c>
      <c r="C52" s="398" t="s">
        <v>63</v>
      </c>
      <c r="D52" s="8" t="s">
        <v>184</v>
      </c>
      <c r="E52" s="8" t="s">
        <v>20</v>
      </c>
      <c r="F52" s="6" t="s">
        <v>49</v>
      </c>
      <c r="G52" s="8">
        <v>100</v>
      </c>
      <c r="H52" s="8">
        <v>100</v>
      </c>
      <c r="I52" s="9">
        <f t="shared" si="0"/>
        <v>100</v>
      </c>
      <c r="J52" s="342">
        <v>100</v>
      </c>
      <c r="K52" s="8"/>
      <c r="L52" s="6" t="s">
        <v>62</v>
      </c>
      <c r="M52" s="376"/>
      <c r="N52" s="1">
        <f>(75+96+98+92+70+95)/6</f>
        <v>87.666666666666671</v>
      </c>
      <c r="O52" s="1">
        <f>(95+98+92+98+67+98)/6</f>
        <v>91.333333333333329</v>
      </c>
    </row>
    <row r="53" spans="1:15" ht="150.6" customHeight="1" thickBot="1" x14ac:dyDescent="0.3">
      <c r="A53" s="399"/>
      <c r="B53" s="399"/>
      <c r="C53" s="399"/>
      <c r="D53" s="8"/>
      <c r="E53" s="8" t="s">
        <v>21</v>
      </c>
      <c r="F53" s="6" t="s">
        <v>49</v>
      </c>
      <c r="G53" s="8">
        <v>100</v>
      </c>
      <c r="H53" s="8">
        <v>100</v>
      </c>
      <c r="I53" s="9">
        <f t="shared" si="0"/>
        <v>100</v>
      </c>
      <c r="J53" s="396"/>
      <c r="K53" s="8"/>
      <c r="L53" s="6" t="s">
        <v>62</v>
      </c>
      <c r="M53" s="340"/>
      <c r="N53" s="1">
        <f>(68+45+50+80+80+80)/6</f>
        <v>67.166666666666671</v>
      </c>
      <c r="O53" s="1">
        <f>(68+33+52+79+80+90)/6</f>
        <v>67</v>
      </c>
    </row>
    <row r="54" spans="1:15" ht="39" hidden="1" customHeight="1" thickBot="1" x14ac:dyDescent="0.3">
      <c r="A54" s="399"/>
      <c r="B54" s="399"/>
      <c r="C54" s="399"/>
      <c r="D54" s="8"/>
      <c r="E54" s="17"/>
      <c r="F54" s="6" t="s">
        <v>49</v>
      </c>
      <c r="G54" s="8"/>
      <c r="H54" s="8"/>
      <c r="I54" s="9" t="e">
        <f t="shared" si="0"/>
        <v>#DIV/0!</v>
      </c>
      <c r="J54" s="396"/>
      <c r="K54" s="8"/>
      <c r="L54" s="6" t="s">
        <v>62</v>
      </c>
      <c r="M54" s="340"/>
      <c r="N54" s="1">
        <f>(60+27+40+44+55+55)/6</f>
        <v>46.833333333333336</v>
      </c>
      <c r="O54" s="1">
        <f>(43+48+51+34+27+58)/6</f>
        <v>43.5</v>
      </c>
    </row>
    <row r="55" spans="1:15" ht="91.5" hidden="1" customHeight="1" thickBot="1" x14ac:dyDescent="0.3">
      <c r="A55" s="399"/>
      <c r="B55" s="399"/>
      <c r="C55" s="399"/>
      <c r="D55" s="8" t="s">
        <v>76</v>
      </c>
      <c r="E55" s="8" t="s">
        <v>20</v>
      </c>
      <c r="F55" s="6" t="s">
        <v>49</v>
      </c>
      <c r="G55" s="8"/>
      <c r="H55" s="8"/>
      <c r="I55" s="9" t="e">
        <f t="shared" si="0"/>
        <v>#DIV/0!</v>
      </c>
      <c r="J55" s="396"/>
      <c r="K55" s="8"/>
      <c r="L55" s="6" t="s">
        <v>62</v>
      </c>
      <c r="M55" s="340"/>
      <c r="N55" s="1" t="s">
        <v>77</v>
      </c>
    </row>
    <row r="56" spans="1:15" ht="60.75" hidden="1" customHeight="1" thickBot="1" x14ac:dyDescent="0.3">
      <c r="A56" s="399"/>
      <c r="B56" s="399"/>
      <c r="C56" s="399"/>
      <c r="D56" s="8"/>
      <c r="E56" s="8" t="s">
        <v>21</v>
      </c>
      <c r="F56" s="6" t="s">
        <v>49</v>
      </c>
      <c r="G56" s="8"/>
      <c r="H56" s="8"/>
      <c r="I56" s="9" t="e">
        <f t="shared" si="0"/>
        <v>#DIV/0!</v>
      </c>
      <c r="J56" s="397"/>
      <c r="K56" s="8"/>
      <c r="L56" s="6" t="s">
        <v>62</v>
      </c>
      <c r="M56" s="340"/>
    </row>
    <row r="57" spans="1:15" ht="59.25" customHeight="1" thickBot="1" x14ac:dyDescent="0.3">
      <c r="A57" s="401"/>
      <c r="B57" s="401"/>
      <c r="C57" s="401"/>
      <c r="D57" s="13" t="s">
        <v>162</v>
      </c>
      <c r="E57" s="6" t="s">
        <v>57</v>
      </c>
      <c r="F57" s="6" t="s">
        <v>50</v>
      </c>
      <c r="G57" s="6">
        <v>48</v>
      </c>
      <c r="H57" s="6">
        <v>46</v>
      </c>
      <c r="I57" s="7">
        <f>H57/G57*100</f>
        <v>95.833333333333343</v>
      </c>
      <c r="J57" s="18">
        <f>I57</f>
        <v>95.833333333333343</v>
      </c>
      <c r="K57" s="6"/>
      <c r="L57" s="6" t="s">
        <v>62</v>
      </c>
      <c r="M57" s="340"/>
    </row>
    <row r="58" spans="1:15" ht="17.25" customHeight="1" thickBot="1" x14ac:dyDescent="0.3">
      <c r="A58" s="118"/>
      <c r="B58" s="196" t="s">
        <v>207</v>
      </c>
      <c r="C58" s="56"/>
      <c r="D58" s="56"/>
      <c r="E58" s="56"/>
      <c r="F58" s="56"/>
      <c r="G58" s="56"/>
      <c r="H58" s="56"/>
      <c r="I58" s="56"/>
      <c r="J58" s="56"/>
      <c r="K58" s="56"/>
      <c r="L58" s="200"/>
      <c r="M58" s="74">
        <f>(J52+J57)/2</f>
        <v>97.916666666666671</v>
      </c>
    </row>
    <row r="59" spans="1:15" ht="87" customHeight="1" thickBot="1" x14ac:dyDescent="0.3">
      <c r="A59" s="398"/>
      <c r="B59" s="398" t="s">
        <v>22</v>
      </c>
      <c r="C59" s="398" t="s">
        <v>63</v>
      </c>
      <c r="D59" s="8" t="s">
        <v>232</v>
      </c>
      <c r="E59" s="8" t="s">
        <v>132</v>
      </c>
      <c r="F59" s="6" t="s">
        <v>49</v>
      </c>
      <c r="G59" s="9">
        <v>100</v>
      </c>
      <c r="H59" s="9">
        <v>87</v>
      </c>
      <c r="I59" s="9">
        <f t="shared" si="0"/>
        <v>87</v>
      </c>
      <c r="J59" s="342">
        <f>(I59+I60+I61+I62)/4</f>
        <v>93.5</v>
      </c>
      <c r="K59" s="8"/>
      <c r="L59" s="6" t="s">
        <v>62</v>
      </c>
      <c r="M59" s="118"/>
    </row>
    <row r="60" spans="1:15" ht="99.75" customHeight="1" thickBot="1" x14ac:dyDescent="0.3">
      <c r="A60" s="399"/>
      <c r="B60" s="399"/>
      <c r="C60" s="399"/>
      <c r="D60" s="8"/>
      <c r="E60" s="11" t="s">
        <v>9</v>
      </c>
      <c r="F60" s="6" t="s">
        <v>49</v>
      </c>
      <c r="G60" s="9">
        <v>100</v>
      </c>
      <c r="H60" s="9">
        <v>100</v>
      </c>
      <c r="I60" s="9">
        <f t="shared" si="0"/>
        <v>100</v>
      </c>
      <c r="J60" s="396"/>
      <c r="K60" s="8"/>
      <c r="L60" s="6" t="s">
        <v>62</v>
      </c>
      <c r="M60" s="118"/>
    </row>
    <row r="61" spans="1:15" ht="128.25" thickBot="1" x14ac:dyDescent="0.3">
      <c r="A61" s="399"/>
      <c r="B61" s="399"/>
      <c r="C61" s="399"/>
      <c r="D61" s="8" t="s">
        <v>235</v>
      </c>
      <c r="E61" s="8" t="s">
        <v>132</v>
      </c>
      <c r="F61" s="6" t="s">
        <v>49</v>
      </c>
      <c r="G61" s="9">
        <v>100</v>
      </c>
      <c r="H61" s="9">
        <v>87</v>
      </c>
      <c r="I61" s="9">
        <f t="shared" si="0"/>
        <v>87</v>
      </c>
      <c r="J61" s="396"/>
      <c r="K61" s="8"/>
      <c r="L61" s="6" t="s">
        <v>62</v>
      </c>
      <c r="M61" s="118"/>
    </row>
    <row r="62" spans="1:15" ht="96" customHeight="1" thickBot="1" x14ac:dyDescent="0.3">
      <c r="A62" s="399"/>
      <c r="B62" s="399"/>
      <c r="C62" s="399"/>
      <c r="D62" s="8"/>
      <c r="E62" s="11" t="s">
        <v>9</v>
      </c>
      <c r="F62" s="6" t="s">
        <v>49</v>
      </c>
      <c r="G62" s="9">
        <v>100</v>
      </c>
      <c r="H62" s="9">
        <v>100</v>
      </c>
      <c r="I62" s="9">
        <f t="shared" si="0"/>
        <v>100</v>
      </c>
      <c r="J62" s="397"/>
      <c r="K62" s="8"/>
      <c r="L62" s="6" t="s">
        <v>62</v>
      </c>
      <c r="M62" s="118"/>
    </row>
    <row r="63" spans="1:15" ht="96" customHeight="1" thickBot="1" x14ac:dyDescent="0.3">
      <c r="A63" s="399"/>
      <c r="B63" s="399"/>
      <c r="C63" s="399"/>
      <c r="D63" s="13" t="s">
        <v>234</v>
      </c>
      <c r="E63" s="6" t="s">
        <v>57</v>
      </c>
      <c r="F63" s="6" t="s">
        <v>259</v>
      </c>
      <c r="G63" s="8">
        <v>16625</v>
      </c>
      <c r="H63" s="26">
        <v>16625</v>
      </c>
      <c r="I63" s="9">
        <f t="shared" si="0"/>
        <v>100</v>
      </c>
      <c r="J63" s="367">
        <v>100</v>
      </c>
      <c r="K63" s="8"/>
      <c r="L63" s="6"/>
      <c r="M63" s="242"/>
    </row>
    <row r="64" spans="1:15" ht="129.75" customHeight="1" thickBot="1" x14ac:dyDescent="0.3">
      <c r="A64" s="400"/>
      <c r="B64" s="400"/>
      <c r="C64" s="400"/>
      <c r="D64" s="13" t="s">
        <v>233</v>
      </c>
      <c r="E64" s="6" t="s">
        <v>57</v>
      </c>
      <c r="F64" s="6" t="s">
        <v>259</v>
      </c>
      <c r="G64" s="6">
        <v>71330</v>
      </c>
      <c r="H64" s="39">
        <v>71330</v>
      </c>
      <c r="I64" s="7">
        <f t="shared" si="0"/>
        <v>100</v>
      </c>
      <c r="J64" s="402"/>
      <c r="K64" s="6"/>
      <c r="L64" s="6" t="s">
        <v>62</v>
      </c>
      <c r="M64" s="120"/>
    </row>
    <row r="65" spans="1:13" ht="15.75" hidden="1" customHeight="1" thickBot="1" x14ac:dyDescent="0.3">
      <c r="A65" s="399" t="s">
        <v>79</v>
      </c>
      <c r="B65" s="399" t="s">
        <v>7</v>
      </c>
      <c r="C65" s="399" t="s">
        <v>63</v>
      </c>
      <c r="D65" s="8" t="s">
        <v>65</v>
      </c>
      <c r="E65" s="8" t="s">
        <v>8</v>
      </c>
      <c r="F65" s="6" t="s">
        <v>49</v>
      </c>
      <c r="G65" s="8">
        <v>57</v>
      </c>
      <c r="H65" s="8">
        <v>57</v>
      </c>
      <c r="I65" s="9">
        <f t="shared" si="0"/>
        <v>100</v>
      </c>
      <c r="J65" s="342">
        <v>100</v>
      </c>
      <c r="K65" s="8"/>
      <c r="L65" s="6" t="s">
        <v>62</v>
      </c>
      <c r="M65" s="339">
        <v>97</v>
      </c>
    </row>
    <row r="66" spans="1:13" ht="15.75" hidden="1" customHeight="1" thickBot="1" x14ac:dyDescent="0.3">
      <c r="A66" s="399"/>
      <c r="B66" s="399"/>
      <c r="C66" s="399"/>
      <c r="D66" s="8"/>
      <c r="E66" s="8" t="s">
        <v>9</v>
      </c>
      <c r="F66" s="6" t="s">
        <v>49</v>
      </c>
      <c r="G66" s="8">
        <v>98</v>
      </c>
      <c r="H66" s="8">
        <v>98</v>
      </c>
      <c r="I66" s="9">
        <f t="shared" si="0"/>
        <v>100</v>
      </c>
      <c r="J66" s="397"/>
      <c r="K66" s="8"/>
      <c r="L66" s="6" t="s">
        <v>62</v>
      </c>
      <c r="M66" s="340"/>
    </row>
    <row r="67" spans="1:13" ht="0.75" hidden="1" customHeight="1" x14ac:dyDescent="0.25">
      <c r="A67" s="399"/>
      <c r="B67" s="399"/>
      <c r="C67" s="399"/>
      <c r="D67" s="55" t="s">
        <v>48</v>
      </c>
      <c r="E67" s="71" t="s">
        <v>57</v>
      </c>
      <c r="F67" s="71" t="s">
        <v>50</v>
      </c>
      <c r="G67" s="71">
        <v>1708</v>
      </c>
      <c r="H67" s="71">
        <v>1664</v>
      </c>
      <c r="I67" s="73">
        <f t="shared" si="0"/>
        <v>97.423887587822009</v>
      </c>
      <c r="J67" s="54">
        <v>97.4</v>
      </c>
      <c r="K67" s="71"/>
      <c r="L67" s="71" t="s">
        <v>62</v>
      </c>
      <c r="M67" s="340"/>
    </row>
    <row r="68" spans="1:13" ht="17.25" customHeight="1" x14ac:dyDescent="0.25">
      <c r="A68" s="59"/>
      <c r="B68" s="59" t="s">
        <v>207</v>
      </c>
      <c r="C68" s="59"/>
      <c r="D68" s="59"/>
      <c r="E68" s="59"/>
      <c r="F68" s="59"/>
      <c r="G68" s="59"/>
      <c r="H68" s="59"/>
      <c r="I68" s="67"/>
      <c r="J68" s="68"/>
      <c r="K68" s="59"/>
      <c r="L68" s="59"/>
      <c r="M68" s="21">
        <f>(J59+J63)/2</f>
        <v>96.75</v>
      </c>
    </row>
    <row r="69" spans="1:13" ht="15.75" customHeight="1" x14ac:dyDescent="0.25">
      <c r="A69" s="348" t="s">
        <v>179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50"/>
      <c r="M69" s="21">
        <f>(M36+M51+M58+M68)/4</f>
        <v>98.546474358974365</v>
      </c>
    </row>
    <row r="70" spans="1:13" ht="18.600000000000001" customHeight="1" x14ac:dyDescent="0.25">
      <c r="A70" s="1" t="s">
        <v>157</v>
      </c>
      <c r="G70" s="59"/>
      <c r="H70" s="59"/>
      <c r="I70" s="67"/>
      <c r="J70" s="68"/>
      <c r="K70" s="59"/>
      <c r="L70" s="59"/>
      <c r="M70" s="58"/>
    </row>
    <row r="71" spans="1:13" ht="18.600000000000001" customHeight="1" x14ac:dyDescent="0.25">
      <c r="A71" s="1" t="s">
        <v>158</v>
      </c>
      <c r="G71" s="59"/>
      <c r="H71" s="59"/>
      <c r="I71" s="67"/>
      <c r="J71" s="68"/>
      <c r="K71" s="59"/>
      <c r="L71" s="59"/>
      <c r="M71" s="58"/>
    </row>
    <row r="72" spans="1:13" ht="16.149999999999999" customHeight="1" x14ac:dyDescent="0.25">
      <c r="A72" s="151" t="s">
        <v>308</v>
      </c>
      <c r="B72" s="151"/>
      <c r="C72" s="151"/>
      <c r="G72" s="59"/>
      <c r="H72" s="59"/>
      <c r="I72" s="67"/>
      <c r="J72" s="68"/>
      <c r="K72" s="59"/>
      <c r="L72" s="59"/>
      <c r="M72" s="58"/>
    </row>
    <row r="73" spans="1:13" ht="10.15" hidden="1" customHeight="1" x14ac:dyDescent="0.25"/>
    <row r="74" spans="1:13" ht="20.25" customHeight="1" x14ac:dyDescent="0.25">
      <c r="A74" s="1" t="s">
        <v>133</v>
      </c>
      <c r="G74" s="1" t="s">
        <v>134</v>
      </c>
    </row>
    <row r="75" spans="1:13" ht="15" customHeight="1" x14ac:dyDescent="0.25"/>
    <row r="76" spans="1:13" ht="0.6" customHeight="1" x14ac:dyDescent="0.25"/>
    <row r="77" spans="1:13" ht="15.75" customHeight="1" x14ac:dyDescent="0.25">
      <c r="A77" s="1" t="s">
        <v>1</v>
      </c>
      <c r="G77" s="1" t="s">
        <v>26</v>
      </c>
    </row>
    <row r="78" spans="1:13" ht="15.75" customHeight="1" x14ac:dyDescent="0.25"/>
    <row r="79" spans="1:13" ht="15" customHeight="1" x14ac:dyDescent="0.25">
      <c r="A79" s="1" t="s">
        <v>124</v>
      </c>
    </row>
  </sheetData>
  <mergeCells count="39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69:L69"/>
    <mergeCell ref="M25:M35"/>
    <mergeCell ref="M37:M50"/>
    <mergeCell ref="M52:M57"/>
    <mergeCell ref="J52:J56"/>
    <mergeCell ref="A65:A67"/>
    <mergeCell ref="B65:B67"/>
    <mergeCell ref="C65:C67"/>
    <mergeCell ref="J65:J66"/>
    <mergeCell ref="C52:C57"/>
    <mergeCell ref="M65:M67"/>
    <mergeCell ref="A37:A50"/>
    <mergeCell ref="B37:B50"/>
    <mergeCell ref="B25:B35"/>
    <mergeCell ref="C25:C35"/>
    <mergeCell ref="J48:J50"/>
    <mergeCell ref="C37:C50"/>
    <mergeCell ref="J37:J47"/>
    <mergeCell ref="A25:A35"/>
    <mergeCell ref="B59:B64"/>
    <mergeCell ref="J59:J62"/>
    <mergeCell ref="A52:A57"/>
    <mergeCell ref="B52:B57"/>
    <mergeCell ref="A59:A64"/>
    <mergeCell ref="C59:C64"/>
    <mergeCell ref="J25:J30"/>
    <mergeCell ref="J33:J35"/>
    <mergeCell ref="J63:J64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66" workbookViewId="0">
      <selection activeCell="G73" sqref="G73:G74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1.42578125" style="1" bestFit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287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71.6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180</v>
      </c>
      <c r="J13" s="5" t="s">
        <v>44</v>
      </c>
      <c r="K13" s="5" t="s">
        <v>45</v>
      </c>
      <c r="L13" s="5" t="s">
        <v>46</v>
      </c>
      <c r="M13" s="5" t="s">
        <v>47</v>
      </c>
    </row>
    <row r="14" spans="1:13" ht="119.45" hidden="1" customHeight="1" thickBot="1" x14ac:dyDescent="0.3">
      <c r="A14" s="339" t="s">
        <v>52</v>
      </c>
      <c r="B14" s="339" t="s">
        <v>0</v>
      </c>
      <c r="C14" s="339" t="s">
        <v>63</v>
      </c>
      <c r="D14" s="6" t="s">
        <v>51</v>
      </c>
      <c r="E14" s="6" t="s">
        <v>3</v>
      </c>
      <c r="F14" s="6" t="s">
        <v>49</v>
      </c>
      <c r="G14" s="6">
        <v>100</v>
      </c>
      <c r="H14" s="6">
        <v>100</v>
      </c>
      <c r="I14" s="7">
        <f t="shared" ref="I14:I72" si="0">H14/G14*100</f>
        <v>100</v>
      </c>
      <c r="J14" s="342">
        <v>100</v>
      </c>
      <c r="K14" s="6"/>
      <c r="L14" s="6" t="s">
        <v>62</v>
      </c>
      <c r="M14" s="339">
        <v>97.6</v>
      </c>
    </row>
    <row r="15" spans="1:13" ht="15" hidden="1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99</v>
      </c>
      <c r="H15" s="8">
        <v>99</v>
      </c>
      <c r="I15" s="9">
        <f t="shared" si="0"/>
        <v>100</v>
      </c>
      <c r="J15" s="396"/>
      <c r="K15" s="8"/>
      <c r="L15" s="6" t="s">
        <v>62</v>
      </c>
      <c r="M15" s="340"/>
    </row>
    <row r="16" spans="1:13" ht="14.45" hidden="1" customHeight="1" thickBot="1" x14ac:dyDescent="0.3">
      <c r="A16" s="340"/>
      <c r="B16" s="340"/>
      <c r="C16" s="340"/>
      <c r="D16" s="8" t="s">
        <v>53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96"/>
      <c r="K16" s="8"/>
      <c r="L16" s="6" t="s">
        <v>62</v>
      </c>
      <c r="M16" s="340"/>
    </row>
    <row r="17" spans="1:15" ht="14.45" hidden="1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99.5</v>
      </c>
      <c r="H17" s="8">
        <v>99.5</v>
      </c>
      <c r="I17" s="9">
        <f t="shared" si="0"/>
        <v>100</v>
      </c>
      <c r="J17" s="396"/>
      <c r="K17" s="8"/>
      <c r="L17" s="6" t="s">
        <v>62</v>
      </c>
      <c r="M17" s="340"/>
    </row>
    <row r="18" spans="1:15" ht="1.1499999999999999" hidden="1" customHeight="1" thickBot="1" x14ac:dyDescent="0.3">
      <c r="A18" s="340"/>
      <c r="B18" s="340"/>
      <c r="C18" s="340"/>
      <c r="D18" s="8" t="s">
        <v>60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96"/>
      <c r="K18" s="8"/>
      <c r="L18" s="6" t="s">
        <v>62</v>
      </c>
      <c r="M18" s="340"/>
      <c r="O18" s="1" t="s">
        <v>59</v>
      </c>
    </row>
    <row r="19" spans="1:15" ht="14.45" hidden="1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396"/>
      <c r="K19" s="8"/>
      <c r="L19" s="6" t="s">
        <v>62</v>
      </c>
      <c r="M19" s="340"/>
    </row>
    <row r="20" spans="1:15" ht="198.6" hidden="1" customHeight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396"/>
      <c r="K20" s="8"/>
      <c r="L20" s="6" t="s">
        <v>62</v>
      </c>
      <c r="M20" s="340"/>
      <c r="O20" s="1" t="s">
        <v>58</v>
      </c>
    </row>
    <row r="21" spans="1:15" ht="14.45" hidden="1" customHeight="1" thickBot="1" x14ac:dyDescent="0.3">
      <c r="A21" s="340"/>
      <c r="B21" s="340"/>
      <c r="C21" s="340"/>
      <c r="D21" s="13"/>
      <c r="E21" s="8" t="s">
        <v>4</v>
      </c>
      <c r="F21" s="8" t="s">
        <v>49</v>
      </c>
      <c r="G21" s="6">
        <v>99.3</v>
      </c>
      <c r="H21" s="6">
        <v>99.3</v>
      </c>
      <c r="I21" s="9">
        <f t="shared" si="0"/>
        <v>100</v>
      </c>
      <c r="J21" s="397"/>
      <c r="K21" s="8"/>
      <c r="L21" s="6" t="s">
        <v>62</v>
      </c>
      <c r="M21" s="340"/>
    </row>
    <row r="22" spans="1:15" ht="15.6" hidden="1" customHeight="1" thickBot="1" x14ac:dyDescent="0.3">
      <c r="A22" s="340"/>
      <c r="B22" s="339" t="s">
        <v>5</v>
      </c>
      <c r="C22" s="339" t="s">
        <v>63</v>
      </c>
      <c r="D22" s="13" t="s">
        <v>55</v>
      </c>
      <c r="E22" s="14" t="s">
        <v>6</v>
      </c>
      <c r="F22" s="8" t="s">
        <v>49</v>
      </c>
      <c r="G22" s="6">
        <v>99.5</v>
      </c>
      <c r="H22" s="6">
        <v>99.5</v>
      </c>
      <c r="I22" s="9">
        <f t="shared" si="0"/>
        <v>100</v>
      </c>
      <c r="J22" s="342">
        <v>100</v>
      </c>
      <c r="K22" s="8"/>
      <c r="L22" s="6" t="s">
        <v>62</v>
      </c>
      <c r="M22" s="340"/>
    </row>
    <row r="23" spans="1:15" ht="79.900000000000006" hidden="1" customHeight="1" thickBot="1" x14ac:dyDescent="0.3">
      <c r="A23" s="340"/>
      <c r="B23" s="375"/>
      <c r="C23" s="375"/>
      <c r="D23" s="15" t="s">
        <v>56</v>
      </c>
      <c r="E23" s="16" t="s">
        <v>6</v>
      </c>
      <c r="F23" s="8" t="s">
        <v>49</v>
      </c>
      <c r="G23" s="6">
        <v>99.6</v>
      </c>
      <c r="H23" s="6">
        <v>99.6</v>
      </c>
      <c r="I23" s="9">
        <f t="shared" si="0"/>
        <v>100</v>
      </c>
      <c r="J23" s="397"/>
      <c r="K23" s="8"/>
      <c r="L23" s="6" t="s">
        <v>62</v>
      </c>
      <c r="M23" s="340"/>
      <c r="N23" s="1" t="s">
        <v>61</v>
      </c>
    </row>
    <row r="24" spans="1:15" ht="40.15" hidden="1" customHeight="1" thickBot="1" x14ac:dyDescent="0.3">
      <c r="A24" s="375"/>
      <c r="B24" s="38"/>
      <c r="C24" s="38"/>
      <c r="D24" s="8" t="s">
        <v>48</v>
      </c>
      <c r="E24" s="8" t="s">
        <v>57</v>
      </c>
      <c r="F24" s="8" t="s">
        <v>50</v>
      </c>
      <c r="G24" s="8">
        <v>1719</v>
      </c>
      <c r="H24" s="8">
        <v>1636</v>
      </c>
      <c r="I24" s="9">
        <f>H24/G24*100</f>
        <v>95.171611401977898</v>
      </c>
      <c r="J24" s="37">
        <v>95.2</v>
      </c>
      <c r="K24" s="8"/>
      <c r="L24" s="6" t="s">
        <v>62</v>
      </c>
      <c r="M24" s="375"/>
    </row>
    <row r="25" spans="1:15" ht="99" customHeight="1" thickBot="1" x14ac:dyDescent="0.3">
      <c r="A25" s="339" t="s">
        <v>114</v>
      </c>
      <c r="B25" s="339" t="s">
        <v>10</v>
      </c>
      <c r="C25" s="339" t="s">
        <v>63</v>
      </c>
      <c r="D25" s="8" t="s">
        <v>181</v>
      </c>
      <c r="E25" s="8" t="s">
        <v>11</v>
      </c>
      <c r="F25" s="8" t="s">
        <v>49</v>
      </c>
      <c r="G25" s="8">
        <v>100</v>
      </c>
      <c r="H25" s="8">
        <v>100</v>
      </c>
      <c r="I25" s="9">
        <f t="shared" si="0"/>
        <v>100</v>
      </c>
      <c r="J25" s="342">
        <f>(I25+I26+I27+I28+I29+I30)/6</f>
        <v>100</v>
      </c>
      <c r="K25" s="8"/>
      <c r="L25" s="6" t="s">
        <v>62</v>
      </c>
      <c r="M25" s="44"/>
    </row>
    <row r="26" spans="1:15" ht="165.6" customHeight="1" thickBot="1" x14ac:dyDescent="0.3">
      <c r="A26" s="340"/>
      <c r="B26" s="340"/>
      <c r="C26" s="340"/>
      <c r="D26" s="8"/>
      <c r="E26" s="8" t="s">
        <v>12</v>
      </c>
      <c r="F26" s="8" t="s">
        <v>49</v>
      </c>
      <c r="G26" s="8">
        <v>100</v>
      </c>
      <c r="H26" s="8">
        <v>100</v>
      </c>
      <c r="I26" s="9">
        <f t="shared" si="0"/>
        <v>100</v>
      </c>
      <c r="J26" s="396"/>
      <c r="K26" s="8"/>
      <c r="L26" s="6" t="s">
        <v>62</v>
      </c>
      <c r="M26" s="46"/>
    </row>
    <row r="27" spans="1:15" ht="130.9" customHeight="1" thickBot="1" x14ac:dyDescent="0.3">
      <c r="A27" s="340"/>
      <c r="B27" s="340"/>
      <c r="C27" s="340"/>
      <c r="D27" s="8" t="s">
        <v>182</v>
      </c>
      <c r="E27" s="8" t="s">
        <v>11</v>
      </c>
      <c r="F27" s="8" t="s">
        <v>49</v>
      </c>
      <c r="G27" s="8">
        <v>100</v>
      </c>
      <c r="H27" s="8">
        <v>100</v>
      </c>
      <c r="I27" s="9">
        <f t="shared" si="0"/>
        <v>100</v>
      </c>
      <c r="J27" s="396"/>
      <c r="K27" s="8"/>
      <c r="L27" s="6" t="s">
        <v>62</v>
      </c>
      <c r="M27" s="46"/>
      <c r="O27" s="1" t="s">
        <v>68</v>
      </c>
    </row>
    <row r="28" spans="1:15" ht="178.15" customHeight="1" thickBot="1" x14ac:dyDescent="0.3">
      <c r="A28" s="340"/>
      <c r="B28" s="340"/>
      <c r="C28" s="340"/>
      <c r="D28" s="8"/>
      <c r="E28" s="8" t="s">
        <v>12</v>
      </c>
      <c r="F28" s="8" t="s">
        <v>49</v>
      </c>
      <c r="G28" s="8">
        <v>100</v>
      </c>
      <c r="H28" s="8">
        <v>100</v>
      </c>
      <c r="I28" s="9">
        <f t="shared" si="0"/>
        <v>100</v>
      </c>
      <c r="J28" s="396"/>
      <c r="K28" s="8"/>
      <c r="L28" s="6" t="s">
        <v>62</v>
      </c>
      <c r="M28" s="46"/>
    </row>
    <row r="29" spans="1:15" ht="165" customHeight="1" thickBot="1" x14ac:dyDescent="0.3">
      <c r="A29" s="340"/>
      <c r="B29" s="340"/>
      <c r="C29" s="340"/>
      <c r="D29" s="8" t="s">
        <v>183</v>
      </c>
      <c r="E29" s="8" t="s">
        <v>11</v>
      </c>
      <c r="F29" s="8" t="s">
        <v>49</v>
      </c>
      <c r="G29" s="8">
        <v>100</v>
      </c>
      <c r="H29" s="8">
        <v>100</v>
      </c>
      <c r="I29" s="9">
        <f t="shared" si="0"/>
        <v>100</v>
      </c>
      <c r="J29" s="396"/>
      <c r="K29" s="8"/>
      <c r="L29" s="6" t="s">
        <v>62</v>
      </c>
      <c r="M29" s="46"/>
      <c r="O29" s="1" t="s">
        <v>71</v>
      </c>
    </row>
    <row r="30" spans="1:15" ht="165" customHeight="1" thickBot="1" x14ac:dyDescent="0.3">
      <c r="A30" s="340"/>
      <c r="B30" s="340"/>
      <c r="C30" s="340"/>
      <c r="D30" s="8"/>
      <c r="E30" s="8" t="s">
        <v>12</v>
      </c>
      <c r="F30" s="8" t="s">
        <v>49</v>
      </c>
      <c r="G30" s="8">
        <v>100</v>
      </c>
      <c r="H30" s="8">
        <v>100</v>
      </c>
      <c r="I30" s="9">
        <f t="shared" si="0"/>
        <v>100</v>
      </c>
      <c r="J30" s="396"/>
      <c r="K30" s="8"/>
      <c r="L30" s="6" t="s">
        <v>62</v>
      </c>
      <c r="M30" s="46"/>
    </row>
    <row r="31" spans="1:15" ht="0.6" hidden="1" customHeight="1" thickBot="1" x14ac:dyDescent="0.3">
      <c r="A31" s="340"/>
      <c r="B31" s="340"/>
      <c r="C31" s="340"/>
      <c r="D31" s="8" t="s">
        <v>69</v>
      </c>
      <c r="E31" s="8" t="s">
        <v>11</v>
      </c>
      <c r="F31" s="8" t="s">
        <v>49</v>
      </c>
      <c r="G31" s="8">
        <v>100</v>
      </c>
      <c r="H31" s="8">
        <v>100</v>
      </c>
      <c r="I31" s="9">
        <f t="shared" si="0"/>
        <v>100</v>
      </c>
      <c r="J31" s="396"/>
      <c r="K31" s="8"/>
      <c r="L31" s="6" t="s">
        <v>62</v>
      </c>
      <c r="M31" s="46"/>
      <c r="N31" s="1" t="s">
        <v>70</v>
      </c>
    </row>
    <row r="32" spans="1:15" ht="175.15" hidden="1" customHeight="1" thickBot="1" x14ac:dyDescent="0.3">
      <c r="A32" s="340"/>
      <c r="B32" s="340"/>
      <c r="C32" s="340"/>
      <c r="D32" s="8"/>
      <c r="E32" s="8" t="s">
        <v>12</v>
      </c>
      <c r="F32" s="8" t="s">
        <v>49</v>
      </c>
      <c r="G32" s="8">
        <v>100</v>
      </c>
      <c r="H32" s="8">
        <v>100</v>
      </c>
      <c r="I32" s="9">
        <f t="shared" si="0"/>
        <v>100</v>
      </c>
      <c r="J32" s="397"/>
      <c r="K32" s="8"/>
      <c r="L32" s="6" t="s">
        <v>62</v>
      </c>
      <c r="M32" s="46"/>
    </row>
    <row r="33" spans="1:14" ht="48" customHeight="1" thickBot="1" x14ac:dyDescent="0.3">
      <c r="A33" s="340"/>
      <c r="B33" s="340"/>
      <c r="C33" s="340"/>
      <c r="D33" s="12" t="s">
        <v>162</v>
      </c>
      <c r="E33" s="12" t="s">
        <v>57</v>
      </c>
      <c r="F33" s="12" t="s">
        <v>50</v>
      </c>
      <c r="G33" s="12">
        <v>203</v>
      </c>
      <c r="H33" s="12">
        <v>203</v>
      </c>
      <c r="I33" s="115">
        <v>100</v>
      </c>
      <c r="J33" s="253">
        <f>(I33+I34+I35+I36)/4</f>
        <v>100</v>
      </c>
      <c r="K33" s="257"/>
      <c r="L33" s="6" t="s">
        <v>62</v>
      </c>
      <c r="M33" s="46"/>
    </row>
    <row r="34" spans="1:14" ht="189.75" customHeight="1" thickBot="1" x14ac:dyDescent="0.3">
      <c r="A34" s="340"/>
      <c r="B34" s="340"/>
      <c r="C34" s="340"/>
      <c r="D34" s="263" t="s">
        <v>251</v>
      </c>
      <c r="E34" s="62" t="s">
        <v>57</v>
      </c>
      <c r="F34" s="230" t="s">
        <v>50</v>
      </c>
      <c r="G34" s="13">
        <v>12</v>
      </c>
      <c r="H34" s="158">
        <v>12</v>
      </c>
      <c r="I34" s="276">
        <f>H34/G34*100</f>
        <v>100</v>
      </c>
      <c r="J34" s="255"/>
      <c r="K34" s="258"/>
      <c r="L34" s="71" t="s">
        <v>62</v>
      </c>
      <c r="M34" s="46"/>
    </row>
    <row r="35" spans="1:14" ht="168" customHeight="1" thickBot="1" x14ac:dyDescent="0.3">
      <c r="A35" s="340"/>
      <c r="B35" s="340"/>
      <c r="C35" s="340"/>
      <c r="D35" s="109" t="s">
        <v>240</v>
      </c>
      <c r="E35" s="13" t="s">
        <v>57</v>
      </c>
      <c r="F35" s="13" t="s">
        <v>50</v>
      </c>
      <c r="G35" s="13">
        <v>1</v>
      </c>
      <c r="H35" s="158">
        <v>1</v>
      </c>
      <c r="I35" s="275">
        <f>H35/G35*100</f>
        <v>100</v>
      </c>
      <c r="J35" s="256"/>
      <c r="K35" s="259"/>
      <c r="L35" s="71" t="s">
        <v>62</v>
      </c>
      <c r="M35" s="48"/>
    </row>
    <row r="36" spans="1:14" ht="21" hidden="1" customHeight="1" thickBot="1" x14ac:dyDescent="0.3">
      <c r="A36" s="340"/>
      <c r="B36" s="340"/>
      <c r="C36" s="340"/>
      <c r="D36" s="11" t="s">
        <v>241</v>
      </c>
      <c r="E36" s="124" t="s">
        <v>57</v>
      </c>
      <c r="F36" s="124" t="s">
        <v>50</v>
      </c>
      <c r="G36" s="124">
        <v>0</v>
      </c>
      <c r="H36" s="272">
        <v>0</v>
      </c>
      <c r="I36" s="100">
        <v>100</v>
      </c>
      <c r="J36" s="255"/>
      <c r="K36" s="12"/>
      <c r="L36" s="71" t="s">
        <v>62</v>
      </c>
      <c r="M36" s="111"/>
    </row>
    <row r="37" spans="1:14" ht="19.899999999999999" hidden="1" customHeight="1" thickBot="1" x14ac:dyDescent="0.3">
      <c r="A37" s="340"/>
      <c r="B37" s="340"/>
      <c r="C37" s="340"/>
      <c r="D37" s="12" t="s">
        <v>162</v>
      </c>
      <c r="E37" s="12" t="s">
        <v>57</v>
      </c>
      <c r="F37" s="12" t="s">
        <v>50</v>
      </c>
      <c r="G37" s="12">
        <v>0</v>
      </c>
      <c r="H37" s="12">
        <v>0</v>
      </c>
      <c r="I37" s="115">
        <v>100</v>
      </c>
      <c r="J37" s="103">
        <v>100</v>
      </c>
      <c r="K37" s="12"/>
      <c r="L37" s="6" t="s">
        <v>62</v>
      </c>
      <c r="M37" s="46"/>
    </row>
    <row r="38" spans="1:14" ht="21.6" customHeight="1" thickBot="1" x14ac:dyDescent="0.3">
      <c r="A38" s="58"/>
      <c r="B38" s="413" t="s">
        <v>179</v>
      </c>
      <c r="C38" s="390"/>
      <c r="D38" s="390"/>
      <c r="E38" s="390"/>
      <c r="F38" s="390"/>
      <c r="G38" s="390"/>
      <c r="H38" s="390"/>
      <c r="I38" s="390"/>
      <c r="J38" s="390"/>
      <c r="K38" s="391"/>
      <c r="L38" s="56"/>
      <c r="M38" s="210">
        <f>(J25+J33)/2</f>
        <v>100</v>
      </c>
    </row>
    <row r="39" spans="1:14" ht="81.599999999999994" customHeight="1" thickBot="1" x14ac:dyDescent="0.3">
      <c r="A39" s="340"/>
      <c r="B39" s="339" t="s">
        <v>13</v>
      </c>
      <c r="C39" s="339" t="s">
        <v>63</v>
      </c>
      <c r="D39" s="331" t="s">
        <v>184</v>
      </c>
      <c r="E39" s="8" t="s">
        <v>14</v>
      </c>
      <c r="F39" s="8" t="s">
        <v>49</v>
      </c>
      <c r="G39" s="8">
        <v>100</v>
      </c>
      <c r="H39" s="158">
        <v>100</v>
      </c>
      <c r="I39" s="9">
        <f t="shared" si="0"/>
        <v>100</v>
      </c>
      <c r="J39" s="342">
        <f>(I39+I40+I41+I42+I43+I44)/6</f>
        <v>100</v>
      </c>
      <c r="K39" s="8"/>
      <c r="L39" s="6" t="s">
        <v>62</v>
      </c>
      <c r="M39" s="46"/>
    </row>
    <row r="40" spans="1:14" ht="174" customHeight="1" thickBot="1" x14ac:dyDescent="0.3">
      <c r="A40" s="340"/>
      <c r="B40" s="340"/>
      <c r="C40" s="340"/>
      <c r="D40" s="8"/>
      <c r="E40" s="8" t="s">
        <v>15</v>
      </c>
      <c r="F40" s="8" t="s">
        <v>49</v>
      </c>
      <c r="G40" s="8">
        <v>100</v>
      </c>
      <c r="H40" s="8">
        <v>100</v>
      </c>
      <c r="I40" s="9">
        <f t="shared" si="0"/>
        <v>100</v>
      </c>
      <c r="J40" s="396"/>
      <c r="K40" s="8"/>
      <c r="L40" s="6" t="s">
        <v>62</v>
      </c>
      <c r="M40" s="46"/>
    </row>
    <row r="41" spans="1:14" ht="150.6" customHeight="1" thickBot="1" x14ac:dyDescent="0.3">
      <c r="A41" s="340"/>
      <c r="B41" s="340"/>
      <c r="C41" s="340"/>
      <c r="D41" s="8" t="s">
        <v>182</v>
      </c>
      <c r="E41" s="8" t="s">
        <v>14</v>
      </c>
      <c r="F41" s="8" t="s">
        <v>49</v>
      </c>
      <c r="G41" s="8">
        <v>100</v>
      </c>
      <c r="H41" s="8">
        <v>100</v>
      </c>
      <c r="I41" s="9">
        <f t="shared" si="0"/>
        <v>100</v>
      </c>
      <c r="J41" s="396"/>
      <c r="K41" s="8"/>
      <c r="L41" s="6" t="s">
        <v>62</v>
      </c>
      <c r="M41" s="46"/>
    </row>
    <row r="42" spans="1:14" ht="185.45" customHeight="1" thickBot="1" x14ac:dyDescent="0.3">
      <c r="A42" s="340"/>
      <c r="B42" s="340"/>
      <c r="C42" s="340"/>
      <c r="D42" s="8"/>
      <c r="E42" s="8" t="s">
        <v>15</v>
      </c>
      <c r="F42" s="8" t="s">
        <v>49</v>
      </c>
      <c r="G42" s="8">
        <v>100</v>
      </c>
      <c r="H42" s="8">
        <v>100</v>
      </c>
      <c r="I42" s="9">
        <f t="shared" si="0"/>
        <v>100</v>
      </c>
      <c r="J42" s="396"/>
      <c r="K42" s="8"/>
      <c r="L42" s="6" t="s">
        <v>62</v>
      </c>
      <c r="M42" s="46"/>
    </row>
    <row r="43" spans="1:14" ht="171.6" customHeight="1" thickBot="1" x14ac:dyDescent="0.3">
      <c r="A43" s="340"/>
      <c r="B43" s="340"/>
      <c r="C43" s="340"/>
      <c r="D43" s="8" t="s">
        <v>183</v>
      </c>
      <c r="E43" s="8" t="s">
        <v>14</v>
      </c>
      <c r="F43" s="8" t="s">
        <v>49</v>
      </c>
      <c r="G43" s="8">
        <v>100</v>
      </c>
      <c r="H43" s="8">
        <v>100</v>
      </c>
      <c r="I43" s="9">
        <f t="shared" si="0"/>
        <v>100</v>
      </c>
      <c r="J43" s="396"/>
      <c r="K43" s="8"/>
      <c r="L43" s="6" t="s">
        <v>62</v>
      </c>
      <c r="M43" s="46"/>
      <c r="N43" s="1" t="s">
        <v>72</v>
      </c>
    </row>
    <row r="44" spans="1:14" ht="166.15" customHeight="1" thickBot="1" x14ac:dyDescent="0.3">
      <c r="A44" s="340"/>
      <c r="B44" s="340"/>
      <c r="C44" s="340"/>
      <c r="D44" s="8"/>
      <c r="E44" s="8" t="s">
        <v>12</v>
      </c>
      <c r="F44" s="8" t="s">
        <v>49</v>
      </c>
      <c r="G44" s="8">
        <v>100</v>
      </c>
      <c r="H44" s="8">
        <v>100</v>
      </c>
      <c r="I44" s="9">
        <f t="shared" si="0"/>
        <v>100</v>
      </c>
      <c r="J44" s="396"/>
      <c r="K44" s="8"/>
      <c r="L44" s="6" t="s">
        <v>62</v>
      </c>
      <c r="M44" s="46"/>
    </row>
    <row r="45" spans="1:14" ht="37.9" hidden="1" customHeight="1" thickBot="1" x14ac:dyDescent="0.3">
      <c r="A45" s="340"/>
      <c r="B45" s="340"/>
      <c r="C45" s="340"/>
      <c r="D45" s="8" t="s">
        <v>69</v>
      </c>
      <c r="E45" s="8" t="s">
        <v>11</v>
      </c>
      <c r="F45" s="8" t="s">
        <v>49</v>
      </c>
      <c r="G45" s="8">
        <v>100</v>
      </c>
      <c r="H45" s="8">
        <v>100</v>
      </c>
      <c r="I45" s="9">
        <f t="shared" si="0"/>
        <v>100</v>
      </c>
      <c r="J45" s="396"/>
      <c r="K45" s="8"/>
      <c r="L45" s="6" t="s">
        <v>62</v>
      </c>
      <c r="M45" s="46"/>
      <c r="N45" s="1" t="s">
        <v>73</v>
      </c>
    </row>
    <row r="46" spans="1:14" ht="171.6" hidden="1" customHeight="1" thickBot="1" x14ac:dyDescent="0.3">
      <c r="A46" s="340"/>
      <c r="B46" s="340"/>
      <c r="C46" s="340"/>
      <c r="D46" s="13"/>
      <c r="E46" s="6" t="s">
        <v>12</v>
      </c>
      <c r="F46" s="6" t="s">
        <v>49</v>
      </c>
      <c r="G46" s="6">
        <v>100</v>
      </c>
      <c r="H46" s="6">
        <v>100</v>
      </c>
      <c r="I46" s="7">
        <f t="shared" si="0"/>
        <v>100</v>
      </c>
      <c r="J46" s="396"/>
      <c r="K46" s="6"/>
      <c r="L46" s="6" t="s">
        <v>62</v>
      </c>
      <c r="M46" s="46"/>
    </row>
    <row r="47" spans="1:14" ht="45" hidden="1" customHeight="1" thickBot="1" x14ac:dyDescent="0.3">
      <c r="A47" s="340"/>
      <c r="B47" s="340"/>
      <c r="C47" s="340"/>
      <c r="D47" s="12" t="s">
        <v>74</v>
      </c>
      <c r="E47" s="12" t="s">
        <v>23</v>
      </c>
      <c r="F47" s="6" t="s">
        <v>49</v>
      </c>
      <c r="G47" s="12">
        <v>100</v>
      </c>
      <c r="H47" s="12">
        <v>98</v>
      </c>
      <c r="I47" s="7">
        <f t="shared" si="0"/>
        <v>98</v>
      </c>
      <c r="J47" s="396"/>
      <c r="K47" s="12"/>
      <c r="L47" s="6" t="s">
        <v>62</v>
      </c>
      <c r="M47" s="46"/>
      <c r="N47" s="1" t="s">
        <v>75</v>
      </c>
    </row>
    <row r="48" spans="1:14" ht="30.6" hidden="1" customHeight="1" thickBot="1" x14ac:dyDescent="0.3">
      <c r="A48" s="340"/>
      <c r="B48" s="340"/>
      <c r="C48" s="340"/>
      <c r="D48" s="13"/>
      <c r="E48" s="13" t="s">
        <v>24</v>
      </c>
      <c r="F48" s="6" t="s">
        <v>49</v>
      </c>
      <c r="G48" s="6">
        <v>100</v>
      </c>
      <c r="H48" s="6">
        <v>100</v>
      </c>
      <c r="I48" s="7">
        <f t="shared" si="0"/>
        <v>100</v>
      </c>
      <c r="J48" s="396"/>
      <c r="K48" s="6"/>
      <c r="L48" s="6" t="s">
        <v>62</v>
      </c>
      <c r="M48" s="46"/>
    </row>
    <row r="49" spans="1:15" ht="19.899999999999999" hidden="1" customHeight="1" thickBot="1" x14ac:dyDescent="0.3">
      <c r="A49" s="340"/>
      <c r="B49" s="340"/>
      <c r="C49" s="340"/>
      <c r="D49" s="12"/>
      <c r="E49" s="12" t="s">
        <v>25</v>
      </c>
      <c r="F49" s="6" t="s">
        <v>49</v>
      </c>
      <c r="G49" s="12">
        <v>90</v>
      </c>
      <c r="H49" s="12">
        <v>83</v>
      </c>
      <c r="I49" s="7">
        <f t="shared" si="0"/>
        <v>92.222222222222229</v>
      </c>
      <c r="J49" s="396"/>
      <c r="K49" s="12"/>
      <c r="L49" s="6" t="s">
        <v>62</v>
      </c>
      <c r="M49" s="46"/>
    </row>
    <row r="50" spans="1:15" ht="57" customHeight="1" thickBot="1" x14ac:dyDescent="0.3">
      <c r="A50" s="340"/>
      <c r="B50" s="340"/>
      <c r="C50" s="340"/>
      <c r="D50" s="257" t="s">
        <v>162</v>
      </c>
      <c r="E50" s="71" t="s">
        <v>57</v>
      </c>
      <c r="F50" s="71" t="s">
        <v>50</v>
      </c>
      <c r="G50" s="71">
        <v>236</v>
      </c>
      <c r="H50" s="71">
        <v>236</v>
      </c>
      <c r="I50" s="92">
        <f>H50/G50*100</f>
        <v>100</v>
      </c>
      <c r="J50" s="414">
        <f>(I50+I51+I52)/3</f>
        <v>100</v>
      </c>
      <c r="K50" s="13"/>
      <c r="L50" s="71" t="s">
        <v>62</v>
      </c>
      <c r="M50" s="46"/>
    </row>
    <row r="51" spans="1:15" ht="189.75" customHeight="1" thickBot="1" x14ac:dyDescent="0.3">
      <c r="A51" s="4"/>
      <c r="B51" s="4"/>
      <c r="C51" s="4"/>
      <c r="D51" s="260" t="s">
        <v>251</v>
      </c>
      <c r="E51" s="13" t="s">
        <v>57</v>
      </c>
      <c r="F51" s="56" t="s">
        <v>50</v>
      </c>
      <c r="G51" s="13">
        <v>11</v>
      </c>
      <c r="H51" s="39">
        <v>11</v>
      </c>
      <c r="I51" s="29">
        <f>H51/G51*100</f>
        <v>100</v>
      </c>
      <c r="J51" s="415"/>
      <c r="K51" s="13"/>
      <c r="L51" s="71" t="s">
        <v>62</v>
      </c>
      <c r="M51" s="111"/>
    </row>
    <row r="52" spans="1:15" ht="168" customHeight="1" thickBot="1" x14ac:dyDescent="0.3">
      <c r="A52" s="271"/>
      <c r="B52" s="277"/>
      <c r="C52" s="277"/>
      <c r="D52" s="278" t="s">
        <v>240</v>
      </c>
      <c r="E52" s="257" t="s">
        <v>57</v>
      </c>
      <c r="F52" s="59" t="s">
        <v>50</v>
      </c>
      <c r="G52" s="257">
        <v>3</v>
      </c>
      <c r="H52" s="279">
        <v>3</v>
      </c>
      <c r="I52" s="44">
        <f>H52/G52*100</f>
        <v>100</v>
      </c>
      <c r="J52" s="416"/>
      <c r="K52" s="257"/>
      <c r="L52" s="257" t="s">
        <v>62</v>
      </c>
      <c r="M52" s="275"/>
    </row>
    <row r="53" spans="1:15" ht="22.9" customHeight="1" thickBot="1" x14ac:dyDescent="0.3">
      <c r="A53" s="252"/>
      <c r="B53" s="411" t="s">
        <v>179</v>
      </c>
      <c r="C53" s="412"/>
      <c r="D53" s="412"/>
      <c r="E53" s="412"/>
      <c r="F53" s="412"/>
      <c r="G53" s="412"/>
      <c r="H53" s="412"/>
      <c r="I53" s="412"/>
      <c r="J53" s="412"/>
      <c r="K53" s="209"/>
      <c r="L53" s="273"/>
      <c r="M53" s="280">
        <f>(J39+J50)/2</f>
        <v>100</v>
      </c>
    </row>
    <row r="54" spans="1:15" ht="117.6" customHeight="1" thickBot="1" x14ac:dyDescent="0.3">
      <c r="A54" s="399"/>
      <c r="B54" s="399" t="s">
        <v>16</v>
      </c>
      <c r="C54" s="399" t="s">
        <v>63</v>
      </c>
      <c r="D54" s="8" t="s">
        <v>184</v>
      </c>
      <c r="E54" s="116" t="s">
        <v>20</v>
      </c>
      <c r="F54" s="8" t="s">
        <v>49</v>
      </c>
      <c r="G54" s="8">
        <v>100</v>
      </c>
      <c r="H54" s="8">
        <v>100</v>
      </c>
      <c r="I54" s="9">
        <f t="shared" si="0"/>
        <v>100</v>
      </c>
      <c r="J54" s="368">
        <f>(I54+I55+I57+I58+I59+I60)/6</f>
        <v>100</v>
      </c>
      <c r="K54" s="8"/>
      <c r="L54" s="8" t="s">
        <v>62</v>
      </c>
      <c r="M54" s="46"/>
      <c r="N54" s="1">
        <f>(75+96+98+92+70+95)/6</f>
        <v>87.666666666666671</v>
      </c>
      <c r="O54" s="1">
        <f>(95+98+92+98+67+98)/6</f>
        <v>91.333333333333329</v>
      </c>
    </row>
    <row r="55" spans="1:15" ht="159" customHeight="1" thickBot="1" x14ac:dyDescent="0.3">
      <c r="A55" s="399"/>
      <c r="B55" s="399"/>
      <c r="C55" s="399"/>
      <c r="D55" s="8"/>
      <c r="E55" s="8" t="s">
        <v>21</v>
      </c>
      <c r="F55" s="6" t="s">
        <v>49</v>
      </c>
      <c r="G55" s="8">
        <v>100</v>
      </c>
      <c r="H55" s="8">
        <v>100</v>
      </c>
      <c r="I55" s="9">
        <f t="shared" si="0"/>
        <v>100</v>
      </c>
      <c r="J55" s="368"/>
      <c r="K55" s="8"/>
      <c r="L55" s="6" t="s">
        <v>62</v>
      </c>
      <c r="M55" s="46"/>
      <c r="N55" s="1">
        <f>(68+45+50+80+80+80)/6</f>
        <v>67.166666666666671</v>
      </c>
      <c r="O55" s="1">
        <f>(68+33+52+79+80+90)/6</f>
        <v>67</v>
      </c>
    </row>
    <row r="56" spans="1:15" ht="112.9" hidden="1" customHeight="1" thickBot="1" x14ac:dyDescent="0.3">
      <c r="A56" s="399"/>
      <c r="B56" s="399"/>
      <c r="C56" s="399"/>
      <c r="D56" s="8"/>
      <c r="E56" s="17" t="s">
        <v>19</v>
      </c>
      <c r="F56" s="6" t="s">
        <v>49</v>
      </c>
      <c r="G56" s="8">
        <v>46.8</v>
      </c>
      <c r="H56" s="8">
        <v>43.5</v>
      </c>
      <c r="I56" s="9">
        <f t="shared" si="0"/>
        <v>92.948717948717956</v>
      </c>
      <c r="J56" s="368"/>
      <c r="K56" s="8"/>
      <c r="L56" s="6" t="s">
        <v>62</v>
      </c>
      <c r="M56" s="46"/>
      <c r="N56" s="1">
        <f>(60+27+40+44+55+55)/6</f>
        <v>46.833333333333336</v>
      </c>
      <c r="O56" s="1">
        <f>(43+48+51+34+27+58)/6</f>
        <v>43.5</v>
      </c>
    </row>
    <row r="57" spans="1:15" ht="136.9" customHeight="1" thickBot="1" x14ac:dyDescent="0.3">
      <c r="A57" s="399"/>
      <c r="B57" s="399"/>
      <c r="C57" s="399"/>
      <c r="D57" s="8" t="s">
        <v>185</v>
      </c>
      <c r="E57" s="8" t="s">
        <v>20</v>
      </c>
      <c r="F57" s="6" t="s">
        <v>49</v>
      </c>
      <c r="G57" s="8">
        <v>100</v>
      </c>
      <c r="H57" s="8">
        <v>100</v>
      </c>
      <c r="I57" s="9">
        <f t="shared" si="0"/>
        <v>100</v>
      </c>
      <c r="J57" s="368"/>
      <c r="K57" s="8"/>
      <c r="L57" s="6" t="s">
        <v>62</v>
      </c>
      <c r="M57" s="46"/>
      <c r="N57" s="1" t="s">
        <v>77</v>
      </c>
    </row>
    <row r="58" spans="1:15" ht="152.44999999999999" customHeight="1" thickBot="1" x14ac:dyDescent="0.3">
      <c r="A58" s="399"/>
      <c r="B58" s="399"/>
      <c r="C58" s="399"/>
      <c r="D58" s="8"/>
      <c r="E58" s="8" t="s">
        <v>21</v>
      </c>
      <c r="F58" s="6" t="s">
        <v>49</v>
      </c>
      <c r="G58" s="8">
        <v>100</v>
      </c>
      <c r="H58" s="8">
        <v>100</v>
      </c>
      <c r="I58" s="9">
        <f t="shared" si="0"/>
        <v>100</v>
      </c>
      <c r="J58" s="368"/>
      <c r="K58" s="8"/>
      <c r="L58" s="6" t="s">
        <v>62</v>
      </c>
      <c r="M58" s="46"/>
    </row>
    <row r="59" spans="1:15" ht="165" customHeight="1" thickBot="1" x14ac:dyDescent="0.3">
      <c r="A59" s="399"/>
      <c r="B59" s="399"/>
      <c r="C59" s="399"/>
      <c r="D59" s="8" t="s">
        <v>183</v>
      </c>
      <c r="E59" s="8" t="s">
        <v>20</v>
      </c>
      <c r="F59" s="6" t="s">
        <v>49</v>
      </c>
      <c r="G59" s="8">
        <v>100</v>
      </c>
      <c r="H59" s="8">
        <v>100</v>
      </c>
      <c r="I59" s="9">
        <f t="shared" si="0"/>
        <v>100</v>
      </c>
      <c r="J59" s="368"/>
      <c r="K59" s="8"/>
      <c r="L59" s="6" t="s">
        <v>62</v>
      </c>
      <c r="M59" s="46"/>
    </row>
    <row r="60" spans="1:15" ht="150" customHeight="1" thickBot="1" x14ac:dyDescent="0.3">
      <c r="A60" s="399"/>
      <c r="B60" s="399"/>
      <c r="C60" s="399"/>
      <c r="D60" s="8"/>
      <c r="E60" s="8" t="s">
        <v>21</v>
      </c>
      <c r="F60" s="6" t="s">
        <v>49</v>
      </c>
      <c r="G60" s="8">
        <v>100</v>
      </c>
      <c r="H60" s="8">
        <v>100</v>
      </c>
      <c r="I60" s="9">
        <f t="shared" si="0"/>
        <v>100</v>
      </c>
      <c r="J60" s="402"/>
      <c r="K60" s="8"/>
      <c r="L60" s="6" t="s">
        <v>62</v>
      </c>
      <c r="M60" s="46"/>
    </row>
    <row r="61" spans="1:15" ht="51.6" customHeight="1" thickBot="1" x14ac:dyDescent="0.3">
      <c r="A61" s="399"/>
      <c r="B61" s="399"/>
      <c r="C61" s="399"/>
      <c r="D61" s="257" t="s">
        <v>162</v>
      </c>
      <c r="E61" s="71" t="s">
        <v>57</v>
      </c>
      <c r="F61" s="71" t="s">
        <v>50</v>
      </c>
      <c r="G61" s="71">
        <v>43</v>
      </c>
      <c r="H61" s="71">
        <v>42</v>
      </c>
      <c r="I61" s="73">
        <f>H61/G61*100</f>
        <v>97.674418604651152</v>
      </c>
      <c r="J61" s="409">
        <f>(I61+I62+I63)/3</f>
        <v>99.224806201550379</v>
      </c>
      <c r="K61" s="257"/>
      <c r="L61" s="71" t="s">
        <v>62</v>
      </c>
      <c r="M61" s="46"/>
    </row>
    <row r="62" spans="1:15" ht="189.75" customHeight="1" thickBot="1" x14ac:dyDescent="0.3">
      <c r="A62" s="264"/>
      <c r="B62" s="267"/>
      <c r="C62" s="268"/>
      <c r="D62" s="269" t="s">
        <v>251</v>
      </c>
      <c r="E62" s="196" t="s">
        <v>57</v>
      </c>
      <c r="F62" s="13" t="s">
        <v>50</v>
      </c>
      <c r="G62" s="13">
        <v>2</v>
      </c>
      <c r="H62" s="158">
        <v>2</v>
      </c>
      <c r="I62" s="270">
        <f>H62/G62*100</f>
        <v>100</v>
      </c>
      <c r="J62" s="410"/>
      <c r="K62" s="13"/>
      <c r="L62" s="71" t="s">
        <v>62</v>
      </c>
      <c r="M62" s="111"/>
    </row>
    <row r="63" spans="1:15" ht="168" customHeight="1" thickBot="1" x14ac:dyDescent="0.3">
      <c r="A63" s="254"/>
      <c r="B63" s="267"/>
      <c r="C63" s="281"/>
      <c r="D63" s="62" t="s">
        <v>240</v>
      </c>
      <c r="E63" s="278" t="s">
        <v>57</v>
      </c>
      <c r="F63" s="257" t="s">
        <v>50</v>
      </c>
      <c r="G63" s="282">
        <v>1</v>
      </c>
      <c r="H63" s="283">
        <v>1</v>
      </c>
      <c r="I63" s="284">
        <f>H63/G63*100</f>
        <v>100</v>
      </c>
      <c r="J63" s="410"/>
      <c r="K63" s="258"/>
      <c r="L63" s="257" t="s">
        <v>62</v>
      </c>
      <c r="M63" s="275"/>
    </row>
    <row r="64" spans="1:15" ht="24" customHeight="1" thickBot="1" x14ac:dyDescent="0.3">
      <c r="A64" s="105"/>
      <c r="B64" s="407" t="s">
        <v>179</v>
      </c>
      <c r="C64" s="403"/>
      <c r="D64" s="403"/>
      <c r="E64" s="403"/>
      <c r="F64" s="403"/>
      <c r="G64" s="403"/>
      <c r="H64" s="403"/>
      <c r="I64" s="403"/>
      <c r="J64" s="408"/>
      <c r="K64" s="6"/>
      <c r="L64" s="6"/>
      <c r="M64" s="210">
        <f>(J54+J61)/2</f>
        <v>99.612403100775197</v>
      </c>
    </row>
    <row r="65" spans="1:13" ht="87" customHeight="1" thickBot="1" x14ac:dyDescent="0.3">
      <c r="A65" s="398"/>
      <c r="B65" s="398" t="s">
        <v>22</v>
      </c>
      <c r="C65" s="398" t="s">
        <v>63</v>
      </c>
      <c r="D65" s="8" t="s">
        <v>186</v>
      </c>
      <c r="E65" s="8" t="s">
        <v>132</v>
      </c>
      <c r="F65" s="6" t="s">
        <v>49</v>
      </c>
      <c r="G65" s="8">
        <v>100</v>
      </c>
      <c r="H65" s="8">
        <v>100</v>
      </c>
      <c r="I65" s="9">
        <f t="shared" si="0"/>
        <v>100</v>
      </c>
      <c r="J65" s="367">
        <f>(I65+I66+I67+I68)/4</f>
        <v>100</v>
      </c>
      <c r="K65" s="8"/>
      <c r="L65" s="6" t="s">
        <v>62</v>
      </c>
      <c r="M65" s="46"/>
    </row>
    <row r="66" spans="1:13" ht="108.6" customHeight="1" thickBot="1" x14ac:dyDescent="0.3">
      <c r="A66" s="399"/>
      <c r="B66" s="399"/>
      <c r="C66" s="399"/>
      <c r="D66" s="8"/>
      <c r="E66" s="11" t="s">
        <v>9</v>
      </c>
      <c r="F66" s="6" t="s">
        <v>49</v>
      </c>
      <c r="G66" s="8">
        <v>100</v>
      </c>
      <c r="H66" s="8">
        <v>100</v>
      </c>
      <c r="I66" s="9">
        <f t="shared" si="0"/>
        <v>100</v>
      </c>
      <c r="J66" s="368"/>
      <c r="K66" s="8"/>
      <c r="L66" s="6" t="s">
        <v>62</v>
      </c>
      <c r="M66" s="46"/>
    </row>
    <row r="67" spans="1:13" ht="91.9" customHeight="1" thickBot="1" x14ac:dyDescent="0.3">
      <c r="A67" s="399"/>
      <c r="B67" s="399"/>
      <c r="C67" s="399"/>
      <c r="D67" s="8" t="s">
        <v>187</v>
      </c>
      <c r="E67" s="8" t="s">
        <v>132</v>
      </c>
      <c r="F67" s="6" t="s">
        <v>49</v>
      </c>
      <c r="G67" s="8">
        <v>100</v>
      </c>
      <c r="H67" s="8">
        <v>100</v>
      </c>
      <c r="I67" s="9">
        <f t="shared" si="0"/>
        <v>100</v>
      </c>
      <c r="J67" s="368"/>
      <c r="K67" s="8"/>
      <c r="L67" s="6" t="s">
        <v>62</v>
      </c>
      <c r="M67" s="46"/>
    </row>
    <row r="68" spans="1:13" ht="107.45" customHeight="1" thickBot="1" x14ac:dyDescent="0.3">
      <c r="A68" s="399"/>
      <c r="B68" s="399"/>
      <c r="C68" s="399"/>
      <c r="D68" s="8"/>
      <c r="E68" s="11" t="s">
        <v>9</v>
      </c>
      <c r="F68" s="6" t="s">
        <v>49</v>
      </c>
      <c r="G68" s="8">
        <v>100</v>
      </c>
      <c r="H68" s="8">
        <v>100</v>
      </c>
      <c r="I68" s="9">
        <f t="shared" si="0"/>
        <v>100</v>
      </c>
      <c r="J68" s="402"/>
      <c r="K68" s="8"/>
      <c r="L68" s="6" t="s">
        <v>62</v>
      </c>
      <c r="M68" s="46"/>
    </row>
    <row r="69" spans="1:13" ht="54" hidden="1" customHeight="1" thickBot="1" x14ac:dyDescent="0.3">
      <c r="A69" s="399"/>
      <c r="B69" s="399"/>
      <c r="C69" s="399"/>
      <c r="D69" s="13" t="s">
        <v>162</v>
      </c>
      <c r="E69" s="6" t="s">
        <v>57</v>
      </c>
      <c r="F69" s="6" t="s">
        <v>149</v>
      </c>
      <c r="G69" s="6">
        <v>27755</v>
      </c>
      <c r="H69" s="6">
        <v>27755</v>
      </c>
      <c r="I69" s="7">
        <f t="shared" si="0"/>
        <v>100</v>
      </c>
      <c r="J69" s="18">
        <v>100</v>
      </c>
      <c r="K69" s="6"/>
      <c r="L69" s="6" t="s">
        <v>62</v>
      </c>
      <c r="M69" s="48"/>
    </row>
    <row r="70" spans="1:13" ht="18" hidden="1" customHeight="1" thickBot="1" x14ac:dyDescent="0.3">
      <c r="A70" s="398" t="s">
        <v>79</v>
      </c>
      <c r="B70" s="398" t="s">
        <v>7</v>
      </c>
      <c r="C70" s="398" t="s">
        <v>63</v>
      </c>
      <c r="D70" s="8" t="s">
        <v>65</v>
      </c>
      <c r="E70" s="8" t="s">
        <v>8</v>
      </c>
      <c r="F70" s="6" t="s">
        <v>49</v>
      </c>
      <c r="G70" s="8">
        <v>57</v>
      </c>
      <c r="H70" s="8">
        <v>57</v>
      </c>
      <c r="I70" s="9">
        <f t="shared" si="0"/>
        <v>100</v>
      </c>
      <c r="J70" s="342">
        <v>100</v>
      </c>
      <c r="K70" s="8"/>
      <c r="L70" s="6" t="s">
        <v>62</v>
      </c>
      <c r="M70" s="339">
        <v>97</v>
      </c>
    </row>
    <row r="71" spans="1:13" ht="25.15" hidden="1" customHeight="1" thickBot="1" x14ac:dyDescent="0.3">
      <c r="A71" s="399"/>
      <c r="B71" s="399"/>
      <c r="C71" s="399"/>
      <c r="D71" s="8"/>
      <c r="E71" s="8" t="s">
        <v>9</v>
      </c>
      <c r="F71" s="6" t="s">
        <v>49</v>
      </c>
      <c r="G71" s="8">
        <v>98</v>
      </c>
      <c r="H71" s="8">
        <v>98</v>
      </c>
      <c r="I71" s="9">
        <f t="shared" si="0"/>
        <v>100</v>
      </c>
      <c r="J71" s="397"/>
      <c r="K71" s="8"/>
      <c r="L71" s="6" t="s">
        <v>62</v>
      </c>
      <c r="M71" s="340"/>
    </row>
    <row r="72" spans="1:13" ht="43.15" hidden="1" customHeight="1" thickBot="1" x14ac:dyDescent="0.3">
      <c r="A72" s="399"/>
      <c r="B72" s="399"/>
      <c r="C72" s="399"/>
      <c r="D72" s="55" t="s">
        <v>48</v>
      </c>
      <c r="E72" s="71" t="s">
        <v>57</v>
      </c>
      <c r="F72" s="71" t="s">
        <v>50</v>
      </c>
      <c r="G72" s="71">
        <v>1708</v>
      </c>
      <c r="H72" s="71">
        <v>1664</v>
      </c>
      <c r="I72" s="73">
        <f t="shared" si="0"/>
        <v>97.423887587822009</v>
      </c>
      <c r="J72" s="54">
        <v>97.4</v>
      </c>
      <c r="K72" s="71"/>
      <c r="L72" s="71" t="s">
        <v>62</v>
      </c>
      <c r="M72" s="340"/>
    </row>
    <row r="73" spans="1:13" ht="63" customHeight="1" thickBot="1" x14ac:dyDescent="0.3">
      <c r="A73" s="13"/>
      <c r="B73" s="13"/>
      <c r="C73" s="6"/>
      <c r="D73" s="274" t="s">
        <v>254</v>
      </c>
      <c r="E73" s="8" t="s">
        <v>148</v>
      </c>
      <c r="F73" s="8" t="s">
        <v>149</v>
      </c>
      <c r="G73" s="8">
        <v>14945</v>
      </c>
      <c r="H73" s="26">
        <v>14945</v>
      </c>
      <c r="I73" s="25">
        <f>H73/G73*100</f>
        <v>100</v>
      </c>
      <c r="J73" s="405">
        <f>(I73+I74)/2</f>
        <v>100</v>
      </c>
      <c r="K73" s="8"/>
      <c r="L73" s="6" t="s">
        <v>62</v>
      </c>
      <c r="M73" s="46"/>
    </row>
    <row r="74" spans="1:13" ht="132" customHeight="1" thickBot="1" x14ac:dyDescent="0.3">
      <c r="A74" s="257"/>
      <c r="B74" s="257"/>
      <c r="C74" s="71"/>
      <c r="D74" s="262" t="s">
        <v>175</v>
      </c>
      <c r="E74" s="12" t="s">
        <v>148</v>
      </c>
      <c r="F74" s="12" t="s">
        <v>149</v>
      </c>
      <c r="G74" s="12">
        <v>12810</v>
      </c>
      <c r="H74" s="70">
        <v>12810</v>
      </c>
      <c r="I74" s="60">
        <f>H74/G74*100</f>
        <v>100</v>
      </c>
      <c r="J74" s="406"/>
      <c r="K74" s="12"/>
      <c r="L74" s="71" t="s">
        <v>62</v>
      </c>
      <c r="M74" s="46"/>
    </row>
    <row r="75" spans="1:13" ht="24.6" customHeight="1" thickBot="1" x14ac:dyDescent="0.3">
      <c r="A75" s="196"/>
      <c r="B75" s="403" t="s">
        <v>179</v>
      </c>
      <c r="C75" s="403"/>
      <c r="D75" s="403"/>
      <c r="E75" s="403"/>
      <c r="F75" s="403"/>
      <c r="G75" s="403"/>
      <c r="H75" s="403"/>
      <c r="I75" s="403"/>
      <c r="J75" s="403"/>
      <c r="K75" s="403"/>
      <c r="L75" s="6"/>
      <c r="M75" s="280">
        <f>(J65+J69)/2</f>
        <v>100</v>
      </c>
    </row>
    <row r="76" spans="1:13" ht="19.899999999999999" customHeight="1" thickBot="1" x14ac:dyDescent="0.3">
      <c r="A76" s="196"/>
      <c r="B76" s="403" t="s">
        <v>179</v>
      </c>
      <c r="C76" s="403"/>
      <c r="D76" s="403"/>
      <c r="E76" s="403"/>
      <c r="F76" s="403"/>
      <c r="G76" s="403"/>
      <c r="H76" s="403"/>
      <c r="I76" s="403"/>
      <c r="J76" s="403"/>
      <c r="K76" s="404"/>
      <c r="L76" s="273"/>
      <c r="M76" s="285">
        <f>(M38+M53+M64+M75)/4</f>
        <v>99.903100775193792</v>
      </c>
    </row>
    <row r="77" spans="1:13" ht="18.600000000000001" customHeight="1" x14ac:dyDescent="0.25">
      <c r="A77" s="1" t="s">
        <v>157</v>
      </c>
      <c r="G77" s="59"/>
      <c r="H77" s="59"/>
      <c r="I77" s="67"/>
      <c r="J77" s="68"/>
      <c r="K77" s="59"/>
      <c r="L77" s="59"/>
      <c r="M77" s="58"/>
    </row>
    <row r="78" spans="1:13" ht="17.45" customHeight="1" x14ac:dyDescent="0.25">
      <c r="A78" s="1" t="s">
        <v>158</v>
      </c>
      <c r="G78" s="59"/>
      <c r="H78" s="59"/>
      <c r="I78" s="67"/>
      <c r="J78" s="68"/>
      <c r="K78" s="59"/>
      <c r="L78" s="59"/>
      <c r="M78" s="58"/>
    </row>
    <row r="79" spans="1:13" ht="16.149999999999999" customHeight="1" x14ac:dyDescent="0.25">
      <c r="A79" s="1" t="s">
        <v>299</v>
      </c>
      <c r="G79" s="59"/>
      <c r="H79" s="59"/>
      <c r="I79" s="67"/>
      <c r="J79" s="68"/>
      <c r="K79" s="59"/>
      <c r="L79" s="59"/>
      <c r="M79" s="58"/>
    </row>
    <row r="80" spans="1:13" ht="13.9" customHeight="1" x14ac:dyDescent="0.25"/>
    <row r="81" spans="1:7" ht="13.15" customHeight="1" x14ac:dyDescent="0.25">
      <c r="A81" s="1" t="s">
        <v>115</v>
      </c>
      <c r="G81" s="1" t="s">
        <v>116</v>
      </c>
    </row>
    <row r="82" spans="1:7" ht="15.6" customHeight="1" x14ac:dyDescent="0.25"/>
    <row r="84" spans="1:7" x14ac:dyDescent="0.25">
      <c r="A84" s="1" t="s">
        <v>1</v>
      </c>
      <c r="G84" s="1" t="s">
        <v>26</v>
      </c>
    </row>
    <row r="87" spans="1:7" x14ac:dyDescent="0.25">
      <c r="A87" s="1" t="s">
        <v>113</v>
      </c>
    </row>
  </sheetData>
  <mergeCells count="40">
    <mergeCell ref="B25:B37"/>
    <mergeCell ref="J61:J63"/>
    <mergeCell ref="C25:C37"/>
    <mergeCell ref="A54:A61"/>
    <mergeCell ref="A65:A69"/>
    <mergeCell ref="C39:C50"/>
    <mergeCell ref="J39:J49"/>
    <mergeCell ref="B53:J53"/>
    <mergeCell ref="J25:J32"/>
    <mergeCell ref="B38:K38"/>
    <mergeCell ref="J50:J52"/>
    <mergeCell ref="A70:A72"/>
    <mergeCell ref="M70:M72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7"/>
    <mergeCell ref="A39:A50"/>
    <mergeCell ref="B39:B50"/>
    <mergeCell ref="B75:K75"/>
    <mergeCell ref="B76:K76"/>
    <mergeCell ref="B54:B61"/>
    <mergeCell ref="C54:C61"/>
    <mergeCell ref="J54:J60"/>
    <mergeCell ref="B65:B69"/>
    <mergeCell ref="C65:C69"/>
    <mergeCell ref="J65:J68"/>
    <mergeCell ref="B70:B72"/>
    <mergeCell ref="C70:C72"/>
    <mergeCell ref="J70:J71"/>
    <mergeCell ref="J73:J74"/>
    <mergeCell ref="B64:J64"/>
  </mergeCells>
  <pageMargins left="0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62" workbookViewId="0">
      <selection activeCell="G66" sqref="G66:G67"/>
    </sheetView>
  </sheetViews>
  <sheetFormatPr defaultColWidth="9.140625" defaultRowHeight="15" x14ac:dyDescent="0.25"/>
  <cols>
    <col min="1" max="1" width="13.7109375" style="1" customWidth="1"/>
    <col min="2" max="2" width="14.7109375" style="1" customWidth="1"/>
    <col min="3" max="3" width="11.28515625" style="1" customWidth="1"/>
    <col min="4" max="4" width="11.42578125" style="1" customWidth="1"/>
    <col min="5" max="5" width="19.2851562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1.42578125" style="1" bestFit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288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66.5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180</v>
      </c>
      <c r="J13" s="5" t="s">
        <v>177</v>
      </c>
      <c r="K13" s="5" t="s">
        <v>45</v>
      </c>
      <c r="L13" s="5" t="s">
        <v>46</v>
      </c>
      <c r="M13" s="5" t="s">
        <v>47</v>
      </c>
    </row>
    <row r="14" spans="1:13" ht="77.25" hidden="1" thickBot="1" x14ac:dyDescent="0.3">
      <c r="A14" s="339" t="s">
        <v>52</v>
      </c>
      <c r="B14" s="339" t="s">
        <v>0</v>
      </c>
      <c r="C14" s="339" t="s">
        <v>63</v>
      </c>
      <c r="D14" s="6" t="s">
        <v>51</v>
      </c>
      <c r="E14" s="6" t="s">
        <v>3</v>
      </c>
      <c r="F14" s="6" t="s">
        <v>49</v>
      </c>
      <c r="G14" s="6">
        <v>100</v>
      </c>
      <c r="H14" s="6">
        <v>100</v>
      </c>
      <c r="I14" s="7">
        <f t="shared" ref="I14:I70" si="0">H14/G14*100</f>
        <v>100</v>
      </c>
      <c r="J14" s="342">
        <v>100</v>
      </c>
      <c r="K14" s="6"/>
      <c r="L14" s="6" t="s">
        <v>62</v>
      </c>
      <c r="M14" s="339">
        <v>97.6</v>
      </c>
    </row>
    <row r="15" spans="1:13" ht="15" hidden="1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99</v>
      </c>
      <c r="H15" s="8">
        <v>99</v>
      </c>
      <c r="I15" s="9">
        <f t="shared" si="0"/>
        <v>100</v>
      </c>
      <c r="J15" s="396"/>
      <c r="K15" s="8"/>
      <c r="L15" s="6" t="s">
        <v>62</v>
      </c>
      <c r="M15" s="340"/>
    </row>
    <row r="16" spans="1:13" ht="9.6" hidden="1" customHeight="1" thickBot="1" x14ac:dyDescent="0.3">
      <c r="A16" s="340"/>
      <c r="B16" s="340"/>
      <c r="C16" s="340"/>
      <c r="D16" s="8" t="s">
        <v>53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96"/>
      <c r="K16" s="8"/>
      <c r="L16" s="6" t="s">
        <v>62</v>
      </c>
      <c r="M16" s="340"/>
    </row>
    <row r="17" spans="1:15" ht="14.45" hidden="1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99.5</v>
      </c>
      <c r="H17" s="8">
        <v>99.5</v>
      </c>
      <c r="I17" s="9">
        <f t="shared" si="0"/>
        <v>100</v>
      </c>
      <c r="J17" s="396"/>
      <c r="K17" s="8"/>
      <c r="L17" s="6" t="s">
        <v>62</v>
      </c>
      <c r="M17" s="340"/>
    </row>
    <row r="18" spans="1:15" ht="14.45" hidden="1" customHeight="1" thickBot="1" x14ac:dyDescent="0.3">
      <c r="A18" s="340"/>
      <c r="B18" s="340"/>
      <c r="C18" s="340"/>
      <c r="D18" s="8" t="s">
        <v>60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96"/>
      <c r="K18" s="8"/>
      <c r="L18" s="6" t="s">
        <v>62</v>
      </c>
      <c r="M18" s="340"/>
      <c r="O18" s="1" t="s">
        <v>59</v>
      </c>
    </row>
    <row r="19" spans="1:15" ht="14.45" hidden="1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396"/>
      <c r="K19" s="8"/>
      <c r="L19" s="6" t="s">
        <v>62</v>
      </c>
      <c r="M19" s="340"/>
    </row>
    <row r="20" spans="1:15" ht="192" hidden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396"/>
      <c r="K20" s="8"/>
      <c r="L20" s="6" t="s">
        <v>62</v>
      </c>
      <c r="M20" s="340"/>
      <c r="O20" s="1" t="s">
        <v>58</v>
      </c>
    </row>
    <row r="21" spans="1:15" ht="14.45" hidden="1" customHeight="1" thickBot="1" x14ac:dyDescent="0.3">
      <c r="A21" s="340"/>
      <c r="B21" s="340"/>
      <c r="C21" s="340"/>
      <c r="D21" s="13"/>
      <c r="E21" s="8" t="s">
        <v>4</v>
      </c>
      <c r="F21" s="8" t="s">
        <v>49</v>
      </c>
      <c r="G21" s="6">
        <v>99.3</v>
      </c>
      <c r="H21" s="6">
        <v>99.3</v>
      </c>
      <c r="I21" s="9">
        <f t="shared" si="0"/>
        <v>100</v>
      </c>
      <c r="J21" s="397"/>
      <c r="K21" s="8"/>
      <c r="L21" s="6" t="s">
        <v>62</v>
      </c>
      <c r="M21" s="340"/>
    </row>
    <row r="22" spans="1:15" ht="15.6" hidden="1" customHeight="1" thickBot="1" x14ac:dyDescent="0.3">
      <c r="A22" s="340"/>
      <c r="B22" s="339" t="s">
        <v>5</v>
      </c>
      <c r="C22" s="339" t="s">
        <v>63</v>
      </c>
      <c r="D22" s="13" t="s">
        <v>55</v>
      </c>
      <c r="E22" s="14" t="s">
        <v>6</v>
      </c>
      <c r="F22" s="8" t="s">
        <v>49</v>
      </c>
      <c r="G22" s="6">
        <v>99.5</v>
      </c>
      <c r="H22" s="6">
        <v>99.5</v>
      </c>
      <c r="I22" s="9">
        <f t="shared" si="0"/>
        <v>100</v>
      </c>
      <c r="J22" s="342">
        <v>100</v>
      </c>
      <c r="K22" s="8"/>
      <c r="L22" s="6" t="s">
        <v>62</v>
      </c>
      <c r="M22" s="340"/>
    </row>
    <row r="23" spans="1:15" ht="51.75" hidden="1" thickBot="1" x14ac:dyDescent="0.3">
      <c r="A23" s="340"/>
      <c r="B23" s="375"/>
      <c r="C23" s="375"/>
      <c r="D23" s="15" t="s">
        <v>56</v>
      </c>
      <c r="E23" s="16" t="s">
        <v>6</v>
      </c>
      <c r="F23" s="8" t="s">
        <v>49</v>
      </c>
      <c r="G23" s="6">
        <v>99.6</v>
      </c>
      <c r="H23" s="6">
        <v>99.6</v>
      </c>
      <c r="I23" s="9">
        <f t="shared" si="0"/>
        <v>100</v>
      </c>
      <c r="J23" s="397"/>
      <c r="K23" s="8"/>
      <c r="L23" s="6" t="s">
        <v>62</v>
      </c>
      <c r="M23" s="340"/>
      <c r="N23" s="1" t="s">
        <v>61</v>
      </c>
    </row>
    <row r="24" spans="1:15" ht="39" hidden="1" thickBot="1" x14ac:dyDescent="0.3">
      <c r="A24" s="375"/>
      <c r="B24" s="24"/>
      <c r="C24" s="24"/>
      <c r="D24" s="8" t="s">
        <v>48</v>
      </c>
      <c r="E24" s="8" t="s">
        <v>57</v>
      </c>
      <c r="F24" s="8" t="s">
        <v>50</v>
      </c>
      <c r="G24" s="8">
        <v>1719</v>
      </c>
      <c r="H24" s="8">
        <v>1636</v>
      </c>
      <c r="I24" s="9">
        <f>H24/G24*100</f>
        <v>95.171611401977898</v>
      </c>
      <c r="J24" s="23">
        <v>95.2</v>
      </c>
      <c r="K24" s="8"/>
      <c r="L24" s="6" t="s">
        <v>62</v>
      </c>
      <c r="M24" s="375"/>
    </row>
    <row r="25" spans="1:15" ht="96.6" customHeight="1" thickBot="1" x14ac:dyDescent="0.3">
      <c r="A25" s="339" t="s">
        <v>117</v>
      </c>
      <c r="B25" s="339" t="s">
        <v>10</v>
      </c>
      <c r="C25" s="339" t="s">
        <v>63</v>
      </c>
      <c r="D25" s="8" t="s">
        <v>184</v>
      </c>
      <c r="E25" s="8" t="s">
        <v>11</v>
      </c>
      <c r="F25" s="8" t="s">
        <v>49</v>
      </c>
      <c r="G25" s="8">
        <v>100</v>
      </c>
      <c r="H25" s="8">
        <v>100</v>
      </c>
      <c r="I25" s="9">
        <f t="shared" si="0"/>
        <v>100</v>
      </c>
      <c r="J25" s="342">
        <v>100</v>
      </c>
      <c r="K25" s="8"/>
      <c r="L25" s="6" t="s">
        <v>62</v>
      </c>
      <c r="M25" s="44"/>
    </row>
    <row r="26" spans="1:15" ht="135.6" customHeight="1" thickBot="1" x14ac:dyDescent="0.3">
      <c r="A26" s="340"/>
      <c r="B26" s="340"/>
      <c r="C26" s="340"/>
      <c r="D26" s="8"/>
      <c r="E26" s="8" t="s">
        <v>12</v>
      </c>
      <c r="F26" s="8" t="s">
        <v>49</v>
      </c>
      <c r="G26" s="8">
        <v>100</v>
      </c>
      <c r="H26" s="8">
        <v>100</v>
      </c>
      <c r="I26" s="9">
        <f t="shared" si="0"/>
        <v>100</v>
      </c>
      <c r="J26" s="396"/>
      <c r="K26" s="8"/>
      <c r="L26" s="6" t="s">
        <v>62</v>
      </c>
      <c r="M26" s="46"/>
    </row>
    <row r="27" spans="1:15" ht="131.44999999999999" customHeight="1" thickBot="1" x14ac:dyDescent="0.3">
      <c r="A27" s="340"/>
      <c r="B27" s="340"/>
      <c r="C27" s="340"/>
      <c r="D27" s="8" t="s">
        <v>182</v>
      </c>
      <c r="E27" s="8" t="s">
        <v>11</v>
      </c>
      <c r="F27" s="8" t="s">
        <v>49</v>
      </c>
      <c r="G27" s="8">
        <v>100</v>
      </c>
      <c r="H27" s="8">
        <v>100</v>
      </c>
      <c r="I27" s="9">
        <f t="shared" si="0"/>
        <v>100</v>
      </c>
      <c r="J27" s="396"/>
      <c r="K27" s="8"/>
      <c r="L27" s="6" t="s">
        <v>62</v>
      </c>
      <c r="M27" s="46"/>
      <c r="O27" s="1" t="s">
        <v>68</v>
      </c>
    </row>
    <row r="28" spans="1:15" ht="179.45" customHeight="1" thickBot="1" x14ac:dyDescent="0.3">
      <c r="A28" s="340"/>
      <c r="B28" s="340"/>
      <c r="C28" s="340"/>
      <c r="D28" s="8"/>
      <c r="E28" s="8" t="s">
        <v>12</v>
      </c>
      <c r="F28" s="8" t="s">
        <v>49</v>
      </c>
      <c r="G28" s="8">
        <v>100</v>
      </c>
      <c r="H28" s="8">
        <v>100</v>
      </c>
      <c r="I28" s="9">
        <f t="shared" si="0"/>
        <v>100</v>
      </c>
      <c r="J28" s="396"/>
      <c r="K28" s="8"/>
      <c r="L28" s="6" t="s">
        <v>62</v>
      </c>
      <c r="M28" s="46"/>
    </row>
    <row r="29" spans="1:15" ht="166.15" hidden="1" customHeight="1" thickBot="1" x14ac:dyDescent="0.3">
      <c r="A29" s="340"/>
      <c r="B29" s="340"/>
      <c r="C29" s="340"/>
      <c r="D29" s="8" t="s">
        <v>183</v>
      </c>
      <c r="E29" s="8" t="s">
        <v>11</v>
      </c>
      <c r="F29" s="8" t="s">
        <v>49</v>
      </c>
      <c r="G29" s="8">
        <v>100</v>
      </c>
      <c r="H29" s="8">
        <v>100</v>
      </c>
      <c r="I29" s="9">
        <f t="shared" si="0"/>
        <v>100</v>
      </c>
      <c r="J29" s="396"/>
      <c r="K29" s="8"/>
      <c r="L29" s="6" t="s">
        <v>62</v>
      </c>
      <c r="M29" s="46"/>
      <c r="O29" s="1" t="s">
        <v>71</v>
      </c>
    </row>
    <row r="30" spans="1:15" ht="168.6" hidden="1" customHeight="1" thickBot="1" x14ac:dyDescent="0.3">
      <c r="A30" s="340"/>
      <c r="B30" s="340"/>
      <c r="C30" s="340"/>
      <c r="D30" s="8"/>
      <c r="E30" s="8" t="s">
        <v>12</v>
      </c>
      <c r="F30" s="8" t="s">
        <v>49</v>
      </c>
      <c r="G30" s="8">
        <v>100</v>
      </c>
      <c r="H30" s="8">
        <v>100</v>
      </c>
      <c r="I30" s="9">
        <f t="shared" si="0"/>
        <v>100</v>
      </c>
      <c r="J30" s="396"/>
      <c r="K30" s="8"/>
      <c r="L30" s="6" t="s">
        <v>62</v>
      </c>
      <c r="M30" s="46"/>
    </row>
    <row r="31" spans="1:15" ht="181.9" hidden="1" customHeight="1" thickBot="1" x14ac:dyDescent="0.3">
      <c r="A31" s="340"/>
      <c r="B31" s="340"/>
      <c r="C31" s="340"/>
      <c r="D31" s="8" t="s">
        <v>69</v>
      </c>
      <c r="E31" s="8" t="s">
        <v>11</v>
      </c>
      <c r="F31" s="8" t="s">
        <v>49</v>
      </c>
      <c r="G31" s="8">
        <v>100</v>
      </c>
      <c r="H31" s="8">
        <v>100</v>
      </c>
      <c r="I31" s="9">
        <f t="shared" si="0"/>
        <v>100</v>
      </c>
      <c r="J31" s="396"/>
      <c r="K31" s="8"/>
      <c r="L31" s="6" t="s">
        <v>62</v>
      </c>
      <c r="M31" s="46"/>
      <c r="N31" s="1" t="s">
        <v>70</v>
      </c>
    </row>
    <row r="32" spans="1:15" ht="145.5" hidden="1" customHeight="1" thickBot="1" x14ac:dyDescent="0.3">
      <c r="A32" s="340"/>
      <c r="B32" s="340"/>
      <c r="C32" s="340"/>
      <c r="D32" s="8"/>
      <c r="E32" s="8" t="s">
        <v>12</v>
      </c>
      <c r="F32" s="8" t="s">
        <v>49</v>
      </c>
      <c r="G32" s="8">
        <v>100</v>
      </c>
      <c r="H32" s="8">
        <v>100</v>
      </c>
      <c r="I32" s="9">
        <f t="shared" si="0"/>
        <v>100</v>
      </c>
      <c r="J32" s="397"/>
      <c r="K32" s="8"/>
      <c r="L32" s="6" t="s">
        <v>62</v>
      </c>
      <c r="M32" s="46"/>
    </row>
    <row r="33" spans="1:14" ht="75.75" customHeight="1" thickBot="1" x14ac:dyDescent="0.3">
      <c r="A33" s="340"/>
      <c r="B33" s="340"/>
      <c r="C33" s="340"/>
      <c r="D33" s="8" t="s">
        <v>245</v>
      </c>
      <c r="E33" s="8" t="s">
        <v>57</v>
      </c>
      <c r="F33" s="8" t="s">
        <v>50</v>
      </c>
      <c r="G33" s="8">
        <v>194</v>
      </c>
      <c r="H33" s="8">
        <v>194</v>
      </c>
      <c r="I33" s="9">
        <v>100</v>
      </c>
      <c r="J33" s="367">
        <f>(I33+I34)/2</f>
        <v>100</v>
      </c>
      <c r="K33" s="8"/>
      <c r="L33" s="6" t="s">
        <v>62</v>
      </c>
      <c r="M33" s="46"/>
    </row>
    <row r="34" spans="1:14" ht="142.9" customHeight="1" thickBot="1" x14ac:dyDescent="0.3">
      <c r="A34" s="340"/>
      <c r="B34" s="340"/>
      <c r="C34" s="340"/>
      <c r="D34" s="8" t="s">
        <v>239</v>
      </c>
      <c r="E34" s="8" t="s">
        <v>57</v>
      </c>
      <c r="F34" s="8" t="s">
        <v>50</v>
      </c>
      <c r="G34" s="8">
        <v>7</v>
      </c>
      <c r="H34" s="8">
        <v>7</v>
      </c>
      <c r="I34" s="9">
        <f t="shared" si="0"/>
        <v>100</v>
      </c>
      <c r="J34" s="402"/>
      <c r="K34" s="8"/>
      <c r="L34" s="6" t="s">
        <v>62</v>
      </c>
      <c r="M34" s="46"/>
    </row>
    <row r="35" spans="1:14" ht="161.25" hidden="1" customHeight="1" thickBot="1" x14ac:dyDescent="0.3">
      <c r="A35" s="375"/>
      <c r="B35" s="375"/>
      <c r="C35" s="375"/>
      <c r="D35" s="8" t="s">
        <v>246</v>
      </c>
      <c r="E35" s="8" t="s">
        <v>57</v>
      </c>
      <c r="F35" s="8" t="s">
        <v>50</v>
      </c>
      <c r="G35" s="8">
        <v>0</v>
      </c>
      <c r="H35" s="8">
        <v>0</v>
      </c>
      <c r="I35" s="9">
        <v>0</v>
      </c>
      <c r="J35" s="18">
        <f>I35</f>
        <v>0</v>
      </c>
      <c r="K35" s="8"/>
      <c r="L35" s="6" t="s">
        <v>62</v>
      </c>
      <c r="M35" s="46"/>
    </row>
    <row r="36" spans="1:14" ht="34.9" customHeight="1" thickBot="1" x14ac:dyDescent="0.3">
      <c r="A36" s="102"/>
      <c r="B36" s="407" t="s">
        <v>179</v>
      </c>
      <c r="C36" s="403"/>
      <c r="D36" s="403"/>
      <c r="E36" s="403"/>
      <c r="F36" s="403"/>
      <c r="G36" s="403"/>
      <c r="H36" s="403"/>
      <c r="I36" s="403"/>
      <c r="J36" s="408"/>
      <c r="K36" s="8"/>
      <c r="L36" s="56"/>
      <c r="M36" s="74">
        <f>(J25+J33)/2</f>
        <v>100</v>
      </c>
    </row>
    <row r="37" spans="1:14" ht="91.9" customHeight="1" thickBot="1" x14ac:dyDescent="0.3">
      <c r="A37" s="339"/>
      <c r="B37" s="339" t="s">
        <v>13</v>
      </c>
      <c r="C37" s="339" t="s">
        <v>63</v>
      </c>
      <c r="D37" s="331" t="s">
        <v>184</v>
      </c>
      <c r="E37" s="8" t="s">
        <v>14</v>
      </c>
      <c r="F37" s="8" t="s">
        <v>49</v>
      </c>
      <c r="G37" s="8">
        <v>100</v>
      </c>
      <c r="H37" s="8">
        <v>100</v>
      </c>
      <c r="I37" s="9">
        <f t="shared" si="0"/>
        <v>100</v>
      </c>
      <c r="J37" s="342">
        <v>100</v>
      </c>
      <c r="K37" s="8"/>
      <c r="L37" s="6" t="s">
        <v>62</v>
      </c>
      <c r="M37" s="46"/>
    </row>
    <row r="38" spans="1:14" ht="137.44999999999999" customHeight="1" thickBot="1" x14ac:dyDescent="0.3">
      <c r="A38" s="340"/>
      <c r="B38" s="340"/>
      <c r="C38" s="340"/>
      <c r="D38" s="8"/>
      <c r="E38" s="8" t="s">
        <v>15</v>
      </c>
      <c r="F38" s="8" t="s">
        <v>49</v>
      </c>
      <c r="G38" s="8">
        <v>100</v>
      </c>
      <c r="H38" s="8">
        <v>100</v>
      </c>
      <c r="I38" s="9">
        <f t="shared" si="0"/>
        <v>100</v>
      </c>
      <c r="J38" s="396"/>
      <c r="K38" s="8"/>
      <c r="L38" s="6" t="s">
        <v>62</v>
      </c>
      <c r="M38" s="46"/>
    </row>
    <row r="39" spans="1:14" ht="132" customHeight="1" thickBot="1" x14ac:dyDescent="0.3">
      <c r="A39" s="340"/>
      <c r="B39" s="340"/>
      <c r="C39" s="340"/>
      <c r="D39" s="8" t="s">
        <v>182</v>
      </c>
      <c r="E39" s="8" t="s">
        <v>14</v>
      </c>
      <c r="F39" s="8" t="s">
        <v>49</v>
      </c>
      <c r="G39" s="8">
        <v>100</v>
      </c>
      <c r="H39" s="8">
        <v>100</v>
      </c>
      <c r="I39" s="9">
        <f t="shared" si="0"/>
        <v>100</v>
      </c>
      <c r="J39" s="396"/>
      <c r="K39" s="8"/>
      <c r="L39" s="6" t="s">
        <v>62</v>
      </c>
      <c r="M39" s="46"/>
    </row>
    <row r="40" spans="1:14" ht="134.44999999999999" customHeight="1" thickBot="1" x14ac:dyDescent="0.3">
      <c r="A40" s="340"/>
      <c r="B40" s="340"/>
      <c r="C40" s="340"/>
      <c r="D40" s="8"/>
      <c r="E40" s="8" t="s">
        <v>15</v>
      </c>
      <c r="F40" s="8" t="s">
        <v>49</v>
      </c>
      <c r="G40" s="8">
        <v>100</v>
      </c>
      <c r="H40" s="8">
        <v>100</v>
      </c>
      <c r="I40" s="9">
        <f t="shared" si="0"/>
        <v>100</v>
      </c>
      <c r="J40" s="396"/>
      <c r="K40" s="8"/>
      <c r="L40" s="6" t="s">
        <v>62</v>
      </c>
      <c r="M40" s="46"/>
    </row>
    <row r="41" spans="1:14" ht="157.15" customHeight="1" thickBot="1" x14ac:dyDescent="0.3">
      <c r="A41" s="340"/>
      <c r="B41" s="340"/>
      <c r="C41" s="340"/>
      <c r="D41" s="8" t="s">
        <v>229</v>
      </c>
      <c r="E41" s="8" t="s">
        <v>14</v>
      </c>
      <c r="F41" s="8" t="s">
        <v>49</v>
      </c>
      <c r="G41" s="8">
        <v>100</v>
      </c>
      <c r="H41" s="8">
        <v>100</v>
      </c>
      <c r="I41" s="9">
        <f t="shared" si="0"/>
        <v>100</v>
      </c>
      <c r="J41" s="396"/>
      <c r="K41" s="8"/>
      <c r="L41" s="6" t="s">
        <v>62</v>
      </c>
      <c r="M41" s="46"/>
      <c r="N41" s="1" t="s">
        <v>72</v>
      </c>
    </row>
    <row r="42" spans="1:14" ht="141.75" customHeight="1" thickBot="1" x14ac:dyDescent="0.3">
      <c r="A42" s="340"/>
      <c r="B42" s="340"/>
      <c r="C42" s="340"/>
      <c r="D42" s="8"/>
      <c r="E42" s="8" t="s">
        <v>12</v>
      </c>
      <c r="F42" s="8" t="s">
        <v>49</v>
      </c>
      <c r="G42" s="8">
        <v>100</v>
      </c>
      <c r="H42" s="8">
        <v>100</v>
      </c>
      <c r="I42" s="9">
        <f t="shared" si="0"/>
        <v>100</v>
      </c>
      <c r="J42" s="396"/>
      <c r="K42" s="8"/>
      <c r="L42" s="6" t="s">
        <v>62</v>
      </c>
      <c r="M42" s="46"/>
    </row>
    <row r="43" spans="1:14" ht="172.15" hidden="1" customHeight="1" thickBot="1" x14ac:dyDescent="0.3">
      <c r="A43" s="340"/>
      <c r="B43" s="340"/>
      <c r="C43" s="340"/>
      <c r="D43" s="8" t="s">
        <v>69</v>
      </c>
      <c r="E43" s="8" t="s">
        <v>11</v>
      </c>
      <c r="F43" s="8" t="s">
        <v>49</v>
      </c>
      <c r="G43" s="8">
        <v>100</v>
      </c>
      <c r="H43" s="8">
        <v>100</v>
      </c>
      <c r="I43" s="9">
        <f t="shared" si="0"/>
        <v>100</v>
      </c>
      <c r="J43" s="396"/>
      <c r="K43" s="8"/>
      <c r="L43" s="6" t="s">
        <v>62</v>
      </c>
      <c r="M43" s="46"/>
      <c r="N43" s="1" t="s">
        <v>73</v>
      </c>
    </row>
    <row r="44" spans="1:14" ht="10.9" hidden="1" customHeight="1" thickBot="1" x14ac:dyDescent="0.3">
      <c r="A44" s="340"/>
      <c r="B44" s="340"/>
      <c r="C44" s="340"/>
      <c r="D44" s="13"/>
      <c r="E44" s="6" t="s">
        <v>12</v>
      </c>
      <c r="F44" s="6" t="s">
        <v>49</v>
      </c>
      <c r="G44" s="6">
        <v>100</v>
      </c>
      <c r="H44" s="6">
        <v>100</v>
      </c>
      <c r="I44" s="7">
        <f t="shared" si="0"/>
        <v>100</v>
      </c>
      <c r="J44" s="396"/>
      <c r="K44" s="6"/>
      <c r="L44" s="6" t="s">
        <v>62</v>
      </c>
      <c r="M44" s="46"/>
    </row>
    <row r="45" spans="1:14" ht="0.6" customHeight="1" thickBot="1" x14ac:dyDescent="0.3">
      <c r="A45" s="340"/>
      <c r="B45" s="340"/>
      <c r="C45" s="340"/>
      <c r="D45" s="12" t="s">
        <v>74</v>
      </c>
      <c r="E45" s="12" t="s">
        <v>23</v>
      </c>
      <c r="F45" s="6" t="s">
        <v>49</v>
      </c>
      <c r="G45" s="12">
        <v>100</v>
      </c>
      <c r="H45" s="12">
        <v>98</v>
      </c>
      <c r="I45" s="7">
        <f t="shared" si="0"/>
        <v>98</v>
      </c>
      <c r="J45" s="396"/>
      <c r="K45" s="12"/>
      <c r="L45" s="6" t="s">
        <v>62</v>
      </c>
      <c r="M45" s="46"/>
      <c r="N45" s="1" t="s">
        <v>75</v>
      </c>
    </row>
    <row r="46" spans="1:14" ht="7.15" hidden="1" customHeight="1" thickBot="1" x14ac:dyDescent="0.3">
      <c r="A46" s="340"/>
      <c r="B46" s="340"/>
      <c r="C46" s="340"/>
      <c r="D46" s="13"/>
      <c r="E46" s="13" t="s">
        <v>24</v>
      </c>
      <c r="F46" s="6" t="s">
        <v>49</v>
      </c>
      <c r="G46" s="6">
        <v>100</v>
      </c>
      <c r="H46" s="6">
        <v>100</v>
      </c>
      <c r="I46" s="7">
        <f t="shared" si="0"/>
        <v>100</v>
      </c>
      <c r="J46" s="396"/>
      <c r="K46" s="6"/>
      <c r="L46" s="6" t="s">
        <v>62</v>
      </c>
      <c r="M46" s="46"/>
    </row>
    <row r="47" spans="1:14" ht="103.15" hidden="1" customHeight="1" thickBot="1" x14ac:dyDescent="0.3">
      <c r="A47" s="340"/>
      <c r="B47" s="340"/>
      <c r="C47" s="340"/>
      <c r="D47" s="12"/>
      <c r="E47" s="12" t="s">
        <v>25</v>
      </c>
      <c r="F47" s="6" t="s">
        <v>49</v>
      </c>
      <c r="G47" s="12">
        <v>90</v>
      </c>
      <c r="H47" s="12">
        <v>83</v>
      </c>
      <c r="I47" s="7">
        <f t="shared" si="0"/>
        <v>92.222222222222229</v>
      </c>
      <c r="J47" s="397"/>
      <c r="K47" s="12"/>
      <c r="L47" s="6" t="s">
        <v>62</v>
      </c>
      <c r="M47" s="46"/>
    </row>
    <row r="48" spans="1:14" ht="69.599999999999994" customHeight="1" thickBot="1" x14ac:dyDescent="0.3">
      <c r="A48" s="340"/>
      <c r="B48" s="340"/>
      <c r="C48" s="340"/>
      <c r="D48" s="246" t="s">
        <v>227</v>
      </c>
      <c r="E48" s="71" t="s">
        <v>57</v>
      </c>
      <c r="F48" s="71" t="s">
        <v>50</v>
      </c>
      <c r="G48" s="192">
        <v>257</v>
      </c>
      <c r="H48" s="192">
        <v>252</v>
      </c>
      <c r="I48" s="243">
        <f t="shared" si="0"/>
        <v>98.054474708171199</v>
      </c>
      <c r="J48" s="367">
        <f>(I48+I49+I50)/3</f>
        <v>99.351491569390404</v>
      </c>
      <c r="K48" s="192"/>
      <c r="L48" s="6"/>
      <c r="M48" s="46"/>
    </row>
    <row r="49" spans="1:15" ht="147.6" customHeight="1" thickBot="1" x14ac:dyDescent="0.3">
      <c r="A49" s="340"/>
      <c r="B49" s="340"/>
      <c r="C49" s="340"/>
      <c r="D49" s="246" t="s">
        <v>239</v>
      </c>
      <c r="E49" s="71" t="s">
        <v>57</v>
      </c>
      <c r="F49" s="71" t="s">
        <v>50</v>
      </c>
      <c r="G49" s="12">
        <v>6</v>
      </c>
      <c r="H49" s="12">
        <v>6</v>
      </c>
      <c r="I49" s="115">
        <f t="shared" si="0"/>
        <v>100</v>
      </c>
      <c r="J49" s="368"/>
      <c r="K49" s="12"/>
      <c r="L49" s="6"/>
      <c r="M49" s="46"/>
    </row>
    <row r="50" spans="1:15" ht="163.9" customHeight="1" thickBot="1" x14ac:dyDescent="0.3">
      <c r="A50" s="375"/>
      <c r="B50" s="340"/>
      <c r="C50" s="340"/>
      <c r="D50" s="246" t="s">
        <v>230</v>
      </c>
      <c r="E50" s="71" t="s">
        <v>57</v>
      </c>
      <c r="F50" s="71" t="s">
        <v>50</v>
      </c>
      <c r="G50" s="71">
        <v>4</v>
      </c>
      <c r="H50" s="71">
        <v>4</v>
      </c>
      <c r="I50" s="73">
        <f>H50/G50*100</f>
        <v>100</v>
      </c>
      <c r="J50" s="369"/>
      <c r="K50" s="6"/>
      <c r="L50" s="6" t="s">
        <v>62</v>
      </c>
      <c r="M50" s="46"/>
    </row>
    <row r="51" spans="1:15" ht="15" customHeight="1" thickBot="1" x14ac:dyDescent="0.3">
      <c r="A51" s="102"/>
      <c r="B51" s="417" t="s">
        <v>179</v>
      </c>
      <c r="C51" s="418"/>
      <c r="D51" s="418"/>
      <c r="E51" s="418"/>
      <c r="F51" s="418"/>
      <c r="G51" s="418"/>
      <c r="H51" s="418"/>
      <c r="I51" s="418"/>
      <c r="J51" s="419"/>
      <c r="K51" s="8"/>
      <c r="L51" s="56"/>
      <c r="M51" s="74">
        <f>(J37+J48)/2</f>
        <v>99.675745784695209</v>
      </c>
    </row>
    <row r="52" spans="1:15" ht="84.6" customHeight="1" thickBot="1" x14ac:dyDescent="0.3">
      <c r="A52" s="398"/>
      <c r="B52" s="398" t="s">
        <v>16</v>
      </c>
      <c r="C52" s="398" t="s">
        <v>63</v>
      </c>
      <c r="D52" s="8" t="s">
        <v>184</v>
      </c>
      <c r="E52" s="17" t="s">
        <v>20</v>
      </c>
      <c r="F52" s="6" t="s">
        <v>49</v>
      </c>
      <c r="G52" s="8">
        <v>100</v>
      </c>
      <c r="H52" s="8">
        <v>100</v>
      </c>
      <c r="I52" s="9">
        <v>100</v>
      </c>
      <c r="J52" s="367">
        <v>100</v>
      </c>
      <c r="K52" s="8"/>
      <c r="L52" s="6" t="s">
        <v>62</v>
      </c>
      <c r="M52" s="46"/>
      <c r="N52" s="1">
        <f>(75+96+98+92+70+95)/6</f>
        <v>87.666666666666671</v>
      </c>
      <c r="O52" s="1">
        <f>(95+98+92+98+67+98)/6</f>
        <v>91.333333333333329</v>
      </c>
    </row>
    <row r="53" spans="1:15" ht="136.15" customHeight="1" thickBot="1" x14ac:dyDescent="0.3">
      <c r="A53" s="399"/>
      <c r="B53" s="399"/>
      <c r="C53" s="399"/>
      <c r="D53" s="8"/>
      <c r="E53" s="8" t="s">
        <v>21</v>
      </c>
      <c r="F53" s="6" t="s">
        <v>49</v>
      </c>
      <c r="G53" s="8">
        <v>100</v>
      </c>
      <c r="H53" s="8">
        <v>100</v>
      </c>
      <c r="I53" s="9">
        <v>100</v>
      </c>
      <c r="J53" s="368"/>
      <c r="K53" s="8"/>
      <c r="L53" s="6" t="s">
        <v>62</v>
      </c>
      <c r="M53" s="46"/>
      <c r="N53" s="1">
        <f>(68+45+50+80+80+80)/6</f>
        <v>67.166666666666671</v>
      </c>
      <c r="O53" s="1">
        <f>(68+33+52+79+80+90)/6</f>
        <v>67</v>
      </c>
    </row>
    <row r="54" spans="1:15" ht="0.6" customHeight="1" thickBot="1" x14ac:dyDescent="0.3">
      <c r="A54" s="399"/>
      <c r="B54" s="399"/>
      <c r="C54" s="399"/>
      <c r="D54" s="8"/>
      <c r="E54" s="17" t="s">
        <v>19</v>
      </c>
      <c r="F54" s="6" t="s">
        <v>49</v>
      </c>
      <c r="G54" s="8">
        <v>46.8</v>
      </c>
      <c r="H54" s="8">
        <v>43.5</v>
      </c>
      <c r="I54" s="9">
        <f t="shared" si="0"/>
        <v>92.948717948717956</v>
      </c>
      <c r="J54" s="368"/>
      <c r="K54" s="8"/>
      <c r="L54" s="6" t="s">
        <v>62</v>
      </c>
      <c r="M54" s="46"/>
      <c r="N54" s="1">
        <f>(60+27+40+44+55+55)/6</f>
        <v>46.833333333333336</v>
      </c>
      <c r="O54" s="1">
        <f>(43+48+51+34+27+58)/6</f>
        <v>43.5</v>
      </c>
    </row>
    <row r="55" spans="1:15" ht="130.9" customHeight="1" thickBot="1" x14ac:dyDescent="0.3">
      <c r="A55" s="399"/>
      <c r="B55" s="399"/>
      <c r="C55" s="399"/>
      <c r="D55" s="8" t="s">
        <v>185</v>
      </c>
      <c r="E55" s="8" t="s">
        <v>20</v>
      </c>
      <c r="F55" s="6" t="s">
        <v>49</v>
      </c>
      <c r="G55" s="8">
        <v>100</v>
      </c>
      <c r="H55" s="8">
        <v>100</v>
      </c>
      <c r="I55" s="9">
        <f t="shared" si="0"/>
        <v>100</v>
      </c>
      <c r="J55" s="368"/>
      <c r="K55" s="8"/>
      <c r="L55" s="6" t="s">
        <v>62</v>
      </c>
      <c r="M55" s="46"/>
      <c r="N55" s="1" t="s">
        <v>77</v>
      </c>
    </row>
    <row r="56" spans="1:15" ht="132.6" customHeight="1" thickBot="1" x14ac:dyDescent="0.3">
      <c r="A56" s="399"/>
      <c r="B56" s="399"/>
      <c r="C56" s="399"/>
      <c r="D56" s="8"/>
      <c r="E56" s="8" t="s">
        <v>21</v>
      </c>
      <c r="F56" s="6" t="s">
        <v>49</v>
      </c>
      <c r="G56" s="8">
        <v>100</v>
      </c>
      <c r="H56" s="8">
        <v>100</v>
      </c>
      <c r="I56" s="9">
        <f t="shared" si="0"/>
        <v>100</v>
      </c>
      <c r="J56" s="368"/>
      <c r="K56" s="8"/>
      <c r="L56" s="6" t="s">
        <v>62</v>
      </c>
      <c r="M56" s="46"/>
    </row>
    <row r="57" spans="1:15" ht="157.9" hidden="1" customHeight="1" thickBot="1" x14ac:dyDescent="0.3">
      <c r="A57" s="399"/>
      <c r="B57" s="399"/>
      <c r="C57" s="399"/>
      <c r="D57" s="8" t="s">
        <v>183</v>
      </c>
      <c r="E57" s="8" t="s">
        <v>20</v>
      </c>
      <c r="F57" s="6" t="s">
        <v>49</v>
      </c>
      <c r="G57" s="8">
        <v>100</v>
      </c>
      <c r="H57" s="8">
        <v>100</v>
      </c>
      <c r="I57" s="9">
        <f t="shared" si="0"/>
        <v>100</v>
      </c>
      <c r="J57" s="368"/>
      <c r="K57" s="8"/>
      <c r="L57" s="6" t="s">
        <v>62</v>
      </c>
      <c r="M57" s="46"/>
    </row>
    <row r="58" spans="1:15" ht="130.9" hidden="1" customHeight="1" thickBot="1" x14ac:dyDescent="0.3">
      <c r="A58" s="399"/>
      <c r="B58" s="399"/>
      <c r="C58" s="399"/>
      <c r="D58" s="8"/>
      <c r="E58" s="8" t="s">
        <v>21</v>
      </c>
      <c r="F58" s="6" t="s">
        <v>49</v>
      </c>
      <c r="G58" s="8">
        <v>100</v>
      </c>
      <c r="H58" s="8">
        <v>100</v>
      </c>
      <c r="I58" s="9">
        <f t="shared" si="0"/>
        <v>100</v>
      </c>
      <c r="J58" s="402"/>
      <c r="K58" s="8"/>
      <c r="L58" s="6" t="s">
        <v>62</v>
      </c>
      <c r="M58" s="46"/>
    </row>
    <row r="59" spans="1:15" ht="77.45" customHeight="1" thickBot="1" x14ac:dyDescent="0.3">
      <c r="A59" s="399"/>
      <c r="B59" s="399"/>
      <c r="C59" s="399"/>
      <c r="D59" s="13" t="s">
        <v>247</v>
      </c>
      <c r="E59" s="6" t="s">
        <v>57</v>
      </c>
      <c r="F59" s="6" t="s">
        <v>50</v>
      </c>
      <c r="G59" s="8">
        <v>56</v>
      </c>
      <c r="H59" s="8">
        <v>56</v>
      </c>
      <c r="I59" s="9">
        <v>100</v>
      </c>
      <c r="J59" s="367">
        <v>100</v>
      </c>
      <c r="K59" s="8"/>
      <c r="L59" s="6"/>
      <c r="M59" s="46"/>
    </row>
    <row r="60" spans="1:15" ht="126" customHeight="1" thickBot="1" x14ac:dyDescent="0.3">
      <c r="A60" s="401"/>
      <c r="B60" s="401"/>
      <c r="C60" s="401"/>
      <c r="D60" s="13" t="s">
        <v>248</v>
      </c>
      <c r="E60" s="6" t="s">
        <v>57</v>
      </c>
      <c r="F60" s="6" t="s">
        <v>50</v>
      </c>
      <c r="G60" s="6">
        <v>2</v>
      </c>
      <c r="H60" s="6">
        <v>1</v>
      </c>
      <c r="I60" s="7">
        <v>100</v>
      </c>
      <c r="J60" s="402"/>
      <c r="K60" s="6"/>
      <c r="L60" s="6" t="s">
        <v>62</v>
      </c>
      <c r="M60" s="46"/>
    </row>
    <row r="61" spans="1:15" ht="18.600000000000001" customHeight="1" thickBot="1" x14ac:dyDescent="0.3">
      <c r="A61" s="105"/>
      <c r="B61" s="420" t="s">
        <v>179</v>
      </c>
      <c r="C61" s="421"/>
      <c r="D61" s="421"/>
      <c r="E61" s="421"/>
      <c r="F61" s="421"/>
      <c r="G61" s="421"/>
      <c r="H61" s="421"/>
      <c r="I61" s="421"/>
      <c r="J61" s="422"/>
      <c r="K61" s="8"/>
      <c r="L61" s="56"/>
      <c r="M61" s="74">
        <v>100</v>
      </c>
    </row>
    <row r="62" spans="1:15" ht="66" customHeight="1" thickBot="1" x14ac:dyDescent="0.3">
      <c r="A62" s="398"/>
      <c r="B62" s="399" t="s">
        <v>22</v>
      </c>
      <c r="C62" s="399" t="s">
        <v>63</v>
      </c>
      <c r="D62" s="8" t="s">
        <v>188</v>
      </c>
      <c r="E62" s="8" t="s">
        <v>132</v>
      </c>
      <c r="F62" s="8" t="s">
        <v>49</v>
      </c>
      <c r="G62" s="8">
        <v>100</v>
      </c>
      <c r="H62" s="8">
        <v>100</v>
      </c>
      <c r="I62" s="9">
        <f t="shared" si="0"/>
        <v>100</v>
      </c>
      <c r="J62" s="368">
        <v>100</v>
      </c>
      <c r="K62" s="8"/>
      <c r="L62" s="6" t="s">
        <v>62</v>
      </c>
      <c r="M62" s="46"/>
    </row>
    <row r="63" spans="1:15" ht="96" customHeight="1" thickBot="1" x14ac:dyDescent="0.3">
      <c r="A63" s="399"/>
      <c r="B63" s="399"/>
      <c r="C63" s="399"/>
      <c r="D63" s="8"/>
      <c r="E63" s="11" t="s">
        <v>9</v>
      </c>
      <c r="F63" s="6" t="s">
        <v>49</v>
      </c>
      <c r="G63" s="8">
        <v>100</v>
      </c>
      <c r="H63" s="8">
        <v>100</v>
      </c>
      <c r="I63" s="9">
        <f t="shared" si="0"/>
        <v>100</v>
      </c>
      <c r="J63" s="368"/>
      <c r="K63" s="8"/>
      <c r="L63" s="6" t="s">
        <v>62</v>
      </c>
      <c r="M63" s="46"/>
    </row>
    <row r="64" spans="1:15" ht="94.15" customHeight="1" thickBot="1" x14ac:dyDescent="0.3">
      <c r="A64" s="399"/>
      <c r="B64" s="399"/>
      <c r="C64" s="399"/>
      <c r="D64" s="8" t="s">
        <v>187</v>
      </c>
      <c r="E64" s="8" t="s">
        <v>132</v>
      </c>
      <c r="F64" s="6" t="s">
        <v>49</v>
      </c>
      <c r="G64" s="8">
        <v>100</v>
      </c>
      <c r="H64" s="8">
        <v>100</v>
      </c>
      <c r="I64" s="9">
        <f t="shared" si="0"/>
        <v>100</v>
      </c>
      <c r="J64" s="368"/>
      <c r="K64" s="8"/>
      <c r="L64" s="6" t="s">
        <v>62</v>
      </c>
      <c r="M64" s="46"/>
    </row>
    <row r="65" spans="1:13" ht="93.6" customHeight="1" thickBot="1" x14ac:dyDescent="0.3">
      <c r="A65" s="399"/>
      <c r="B65" s="399"/>
      <c r="C65" s="399"/>
      <c r="D65" s="8"/>
      <c r="E65" s="11" t="s">
        <v>9</v>
      </c>
      <c r="F65" s="6" t="s">
        <v>49</v>
      </c>
      <c r="G65" s="8">
        <v>100</v>
      </c>
      <c r="H65" s="8">
        <v>100</v>
      </c>
      <c r="I65" s="9">
        <f t="shared" si="0"/>
        <v>100</v>
      </c>
      <c r="J65" s="402"/>
      <c r="K65" s="8"/>
      <c r="L65" s="6" t="s">
        <v>62</v>
      </c>
      <c r="M65" s="46"/>
    </row>
    <row r="66" spans="1:13" ht="64.150000000000006" customHeight="1" thickBot="1" x14ac:dyDescent="0.3">
      <c r="A66" s="399"/>
      <c r="B66" s="399"/>
      <c r="C66" s="399"/>
      <c r="D66" s="13" t="s">
        <v>249</v>
      </c>
      <c r="E66" s="6" t="s">
        <v>57</v>
      </c>
      <c r="F66" s="6" t="s">
        <v>149</v>
      </c>
      <c r="G66" s="8">
        <v>26180</v>
      </c>
      <c r="H66" s="8">
        <v>26180</v>
      </c>
      <c r="I66" s="9">
        <f t="shared" si="0"/>
        <v>100</v>
      </c>
      <c r="J66" s="367">
        <v>100</v>
      </c>
      <c r="K66" s="8"/>
      <c r="L66" s="6"/>
      <c r="M66" s="46"/>
    </row>
    <row r="67" spans="1:13" ht="93" customHeight="1" thickBot="1" x14ac:dyDescent="0.3">
      <c r="A67" s="399"/>
      <c r="B67" s="399"/>
      <c r="C67" s="399"/>
      <c r="D67" s="13" t="s">
        <v>250</v>
      </c>
      <c r="E67" s="6" t="s">
        <v>57</v>
      </c>
      <c r="F67" s="6" t="s">
        <v>149</v>
      </c>
      <c r="G67" s="6">
        <v>30415</v>
      </c>
      <c r="H67" s="6">
        <v>30415</v>
      </c>
      <c r="I67" s="7">
        <f t="shared" si="0"/>
        <v>100</v>
      </c>
      <c r="J67" s="402"/>
      <c r="K67" s="6"/>
      <c r="L67" s="6" t="s">
        <v>62</v>
      </c>
      <c r="M67" s="48"/>
    </row>
    <row r="68" spans="1:13" ht="0.6" customHeight="1" thickBot="1" x14ac:dyDescent="0.3">
      <c r="A68" s="398" t="s">
        <v>79</v>
      </c>
      <c r="B68" s="398" t="s">
        <v>7</v>
      </c>
      <c r="C68" s="398" t="s">
        <v>63</v>
      </c>
      <c r="D68" s="8" t="s">
        <v>65</v>
      </c>
      <c r="E68" s="8" t="s">
        <v>8</v>
      </c>
      <c r="F68" s="6" t="s">
        <v>49</v>
      </c>
      <c r="G68" s="8">
        <v>57</v>
      </c>
      <c r="H68" s="8">
        <v>57</v>
      </c>
      <c r="I68" s="9">
        <f t="shared" si="0"/>
        <v>100</v>
      </c>
      <c r="J68" s="342">
        <v>100</v>
      </c>
      <c r="K68" s="8"/>
      <c r="L68" s="6" t="s">
        <v>62</v>
      </c>
      <c r="M68" s="339">
        <v>97</v>
      </c>
    </row>
    <row r="69" spans="1:13" ht="22.9" hidden="1" customHeight="1" thickBot="1" x14ac:dyDescent="0.3">
      <c r="A69" s="399"/>
      <c r="B69" s="399"/>
      <c r="C69" s="399"/>
      <c r="D69" s="8"/>
      <c r="E69" s="8" t="s">
        <v>9</v>
      </c>
      <c r="F69" s="6" t="s">
        <v>49</v>
      </c>
      <c r="G69" s="8">
        <v>98</v>
      </c>
      <c r="H69" s="8">
        <v>98</v>
      </c>
      <c r="I69" s="9">
        <f t="shared" si="0"/>
        <v>100</v>
      </c>
      <c r="J69" s="397"/>
      <c r="K69" s="8"/>
      <c r="L69" s="6" t="s">
        <v>62</v>
      </c>
      <c r="M69" s="340"/>
    </row>
    <row r="70" spans="1:13" ht="85.15" hidden="1" customHeight="1" thickBot="1" x14ac:dyDescent="0.3">
      <c r="A70" s="399"/>
      <c r="B70" s="399"/>
      <c r="C70" s="399"/>
      <c r="D70" s="55" t="s">
        <v>48</v>
      </c>
      <c r="E70" s="71" t="s">
        <v>57</v>
      </c>
      <c r="F70" s="71" t="s">
        <v>50</v>
      </c>
      <c r="G70" s="71">
        <v>1708</v>
      </c>
      <c r="H70" s="71">
        <v>1664</v>
      </c>
      <c r="I70" s="73">
        <f t="shared" si="0"/>
        <v>97.423887587822009</v>
      </c>
      <c r="J70" s="54">
        <v>97.4</v>
      </c>
      <c r="K70" s="71"/>
      <c r="L70" s="71" t="s">
        <v>62</v>
      </c>
      <c r="M70" s="340"/>
    </row>
    <row r="71" spans="1:13" ht="17.45" customHeight="1" x14ac:dyDescent="0.25">
      <c r="A71" s="59"/>
      <c r="B71" s="423" t="s">
        <v>179</v>
      </c>
      <c r="C71" s="423"/>
      <c r="D71" s="423"/>
      <c r="E71" s="423"/>
      <c r="F71" s="423"/>
      <c r="G71" s="423"/>
      <c r="H71" s="423"/>
      <c r="I71" s="423"/>
      <c r="J71" s="423"/>
      <c r="K71" s="423"/>
      <c r="L71" s="59"/>
      <c r="M71" s="114">
        <v>100</v>
      </c>
    </row>
    <row r="72" spans="1:13" ht="12" customHeight="1" x14ac:dyDescent="0.25">
      <c r="A72" s="109"/>
      <c r="B72" s="349" t="s">
        <v>179</v>
      </c>
      <c r="C72" s="349"/>
      <c r="D72" s="349"/>
      <c r="E72" s="349"/>
      <c r="F72" s="349"/>
      <c r="G72" s="349"/>
      <c r="H72" s="349"/>
      <c r="I72" s="349"/>
      <c r="J72" s="349"/>
      <c r="K72" s="350"/>
      <c r="L72" s="11"/>
      <c r="M72" s="114">
        <f>(M36+M51+M61+M71)/4</f>
        <v>99.918936446173802</v>
      </c>
    </row>
    <row r="73" spans="1:13" ht="16.149999999999999" customHeight="1" x14ac:dyDescent="0.25">
      <c r="A73" s="1" t="s">
        <v>157</v>
      </c>
      <c r="G73" s="59"/>
      <c r="H73" s="59"/>
      <c r="I73" s="67"/>
      <c r="J73" s="68"/>
      <c r="K73" s="59"/>
      <c r="L73" s="59"/>
      <c r="M73" s="58"/>
    </row>
    <row r="74" spans="1:13" ht="19.149999999999999" customHeight="1" x14ac:dyDescent="0.25">
      <c r="A74" s="1" t="s">
        <v>158</v>
      </c>
      <c r="G74" s="59"/>
      <c r="H74" s="59"/>
      <c r="I74" s="67"/>
      <c r="J74" s="68"/>
      <c r="K74" s="59"/>
      <c r="L74" s="59"/>
      <c r="M74" s="58"/>
    </row>
    <row r="75" spans="1:13" ht="19.149999999999999" customHeight="1" x14ac:dyDescent="0.25">
      <c r="A75" s="1" t="s">
        <v>289</v>
      </c>
      <c r="G75" s="59"/>
      <c r="H75" s="59"/>
      <c r="I75" s="67"/>
      <c r="J75" s="68"/>
      <c r="K75" s="59"/>
      <c r="L75" s="59"/>
      <c r="M75" s="58"/>
    </row>
    <row r="76" spans="1:13" ht="7.9" customHeight="1" x14ac:dyDescent="0.25"/>
    <row r="77" spans="1:13" ht="19.899999999999999" customHeight="1" x14ac:dyDescent="0.25">
      <c r="A77" s="1" t="s">
        <v>118</v>
      </c>
      <c r="G77" s="1" t="s">
        <v>202</v>
      </c>
    </row>
    <row r="78" spans="1:13" ht="15.6" customHeight="1" x14ac:dyDescent="0.25"/>
    <row r="79" spans="1:13" ht="15" customHeight="1" x14ac:dyDescent="0.25"/>
    <row r="80" spans="1:13" ht="18" customHeight="1" x14ac:dyDescent="0.25">
      <c r="A80" s="1" t="s">
        <v>1</v>
      </c>
      <c r="G80" s="1" t="s">
        <v>26</v>
      </c>
    </row>
    <row r="81" spans="1:1" ht="18" customHeight="1" x14ac:dyDescent="0.25"/>
    <row r="82" spans="1:1" ht="19.149999999999999" hidden="1" customHeight="1" x14ac:dyDescent="0.25"/>
    <row r="83" spans="1:1" x14ac:dyDescent="0.25">
      <c r="A83" s="1" t="s">
        <v>113</v>
      </c>
    </row>
  </sheetData>
  <mergeCells count="41">
    <mergeCell ref="J33:J34"/>
    <mergeCell ref="J59:J60"/>
    <mergeCell ref="J66:J67"/>
    <mergeCell ref="M68:M70"/>
    <mergeCell ref="A25:A35"/>
    <mergeCell ref="B25:B35"/>
    <mergeCell ref="C25:C35"/>
    <mergeCell ref="J25:J32"/>
    <mergeCell ref="B62:B67"/>
    <mergeCell ref="C62:C67"/>
    <mergeCell ref="B68:B70"/>
    <mergeCell ref="C68:C70"/>
    <mergeCell ref="J68:J69"/>
    <mergeCell ref="A52:A60"/>
    <mergeCell ref="B52:B60"/>
    <mergeCell ref="A37:A50"/>
    <mergeCell ref="B36:J36"/>
    <mergeCell ref="B37:B50"/>
    <mergeCell ref="C37:C50"/>
    <mergeCell ref="B71:K71"/>
    <mergeCell ref="B72:K72"/>
    <mergeCell ref="J52:J58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62:A67"/>
    <mergeCell ref="A68:A70"/>
    <mergeCell ref="J37:J47"/>
    <mergeCell ref="J62:J65"/>
    <mergeCell ref="C52:C60"/>
    <mergeCell ref="B51:J51"/>
    <mergeCell ref="B61:J61"/>
    <mergeCell ref="J48:J50"/>
  </mergeCells>
  <pageMargins left="0" right="0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57" zoomScale="80" zoomScaleNormal="80" workbookViewId="0">
      <selection activeCell="G63" sqref="G63:G64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310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66.5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hidden="1" thickBot="1" x14ac:dyDescent="0.3">
      <c r="A14" s="339" t="s">
        <v>135</v>
      </c>
      <c r="B14" s="339" t="s">
        <v>0</v>
      </c>
      <c r="C14" s="339" t="s">
        <v>63</v>
      </c>
      <c r="D14" s="6" t="s">
        <v>51</v>
      </c>
      <c r="E14" s="6" t="s">
        <v>3</v>
      </c>
      <c r="F14" s="6" t="s">
        <v>49</v>
      </c>
      <c r="G14" s="6"/>
      <c r="H14" s="6"/>
      <c r="I14" s="7"/>
      <c r="J14" s="342"/>
      <c r="K14" s="6"/>
      <c r="L14" s="6" t="s">
        <v>62</v>
      </c>
      <c r="M14" s="339">
        <v>97.6</v>
      </c>
    </row>
    <row r="15" spans="1:13" ht="15.75" hidden="1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/>
      <c r="H15" s="8"/>
      <c r="I15" s="9"/>
      <c r="J15" s="396"/>
      <c r="K15" s="8"/>
      <c r="L15" s="6" t="s">
        <v>62</v>
      </c>
      <c r="M15" s="340"/>
    </row>
    <row r="16" spans="1:13" ht="15" hidden="1" customHeight="1" thickBot="1" x14ac:dyDescent="0.3">
      <c r="A16" s="340"/>
      <c r="B16" s="340"/>
      <c r="C16" s="340"/>
      <c r="D16" s="8" t="s">
        <v>53</v>
      </c>
      <c r="E16" s="10" t="s">
        <v>3</v>
      </c>
      <c r="F16" s="8" t="s">
        <v>49</v>
      </c>
      <c r="G16" s="8"/>
      <c r="H16" s="8"/>
      <c r="I16" s="9"/>
      <c r="J16" s="396"/>
      <c r="K16" s="8"/>
      <c r="L16" s="6" t="s">
        <v>62</v>
      </c>
      <c r="M16" s="340"/>
    </row>
    <row r="17" spans="1:15" ht="15" hidden="1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/>
      <c r="H17" s="8"/>
      <c r="I17" s="9"/>
      <c r="J17" s="396"/>
      <c r="K17" s="8"/>
      <c r="L17" s="6" t="s">
        <v>62</v>
      </c>
      <c r="M17" s="340"/>
    </row>
    <row r="18" spans="1:15" ht="15" hidden="1" customHeight="1" thickBot="1" x14ac:dyDescent="0.3">
      <c r="A18" s="340"/>
      <c r="B18" s="340"/>
      <c r="C18" s="340"/>
      <c r="D18" s="8" t="s">
        <v>60</v>
      </c>
      <c r="E18" s="11" t="s">
        <v>3</v>
      </c>
      <c r="F18" s="8" t="s">
        <v>49</v>
      </c>
      <c r="G18" s="8"/>
      <c r="H18" s="8"/>
      <c r="I18" s="9"/>
      <c r="J18" s="396"/>
      <c r="K18" s="8"/>
      <c r="L18" s="6" t="s">
        <v>62</v>
      </c>
      <c r="M18" s="340"/>
      <c r="O18" s="1" t="s">
        <v>59</v>
      </c>
    </row>
    <row r="19" spans="1:15" ht="15" hidden="1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/>
      <c r="H19" s="8"/>
      <c r="I19" s="9"/>
      <c r="J19" s="396"/>
      <c r="K19" s="8"/>
      <c r="L19" s="6" t="s">
        <v>62</v>
      </c>
      <c r="M19" s="340"/>
    </row>
    <row r="20" spans="1:15" ht="192" hidden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/>
      <c r="H20" s="12"/>
      <c r="I20" s="9"/>
      <c r="J20" s="396"/>
      <c r="K20" s="8"/>
      <c r="L20" s="6" t="s">
        <v>62</v>
      </c>
      <c r="M20" s="340"/>
      <c r="O20" s="1" t="s">
        <v>58</v>
      </c>
    </row>
    <row r="21" spans="1:15" ht="15" hidden="1" customHeight="1" thickBot="1" x14ac:dyDescent="0.3">
      <c r="A21" s="340"/>
      <c r="B21" s="340"/>
      <c r="C21" s="340"/>
      <c r="D21" s="13"/>
      <c r="E21" s="8" t="s">
        <v>4</v>
      </c>
      <c r="F21" s="8" t="s">
        <v>49</v>
      </c>
      <c r="G21" s="6"/>
      <c r="H21" s="6"/>
      <c r="I21" s="9"/>
      <c r="J21" s="397"/>
      <c r="K21" s="8"/>
      <c r="L21" s="6" t="s">
        <v>62</v>
      </c>
      <c r="M21" s="340"/>
    </row>
    <row r="22" spans="1:15" ht="15.75" hidden="1" customHeight="1" thickBot="1" x14ac:dyDescent="0.3">
      <c r="A22" s="340"/>
      <c r="B22" s="339" t="s">
        <v>5</v>
      </c>
      <c r="C22" s="339" t="s">
        <v>63</v>
      </c>
      <c r="D22" s="13" t="s">
        <v>55</v>
      </c>
      <c r="E22" s="14" t="s">
        <v>6</v>
      </c>
      <c r="F22" s="8" t="s">
        <v>49</v>
      </c>
      <c r="G22" s="6"/>
      <c r="H22" s="6"/>
      <c r="I22" s="9"/>
      <c r="J22" s="342"/>
      <c r="K22" s="8"/>
      <c r="L22" s="6" t="s">
        <v>62</v>
      </c>
      <c r="M22" s="340"/>
    </row>
    <row r="23" spans="1:15" ht="77.25" hidden="1" thickBot="1" x14ac:dyDescent="0.3">
      <c r="A23" s="340"/>
      <c r="B23" s="375"/>
      <c r="C23" s="375"/>
      <c r="D23" s="15" t="s">
        <v>56</v>
      </c>
      <c r="E23" s="16" t="s">
        <v>6</v>
      </c>
      <c r="F23" s="8" t="s">
        <v>49</v>
      </c>
      <c r="G23" s="6"/>
      <c r="H23" s="6"/>
      <c r="I23" s="9"/>
      <c r="J23" s="397"/>
      <c r="K23" s="8"/>
      <c r="L23" s="6" t="s">
        <v>62</v>
      </c>
      <c r="M23" s="340"/>
      <c r="N23" s="1" t="s">
        <v>61</v>
      </c>
    </row>
    <row r="24" spans="1:15" ht="39" hidden="1" thickBot="1" x14ac:dyDescent="0.3">
      <c r="A24" s="375"/>
      <c r="B24" s="36"/>
      <c r="C24" s="36"/>
      <c r="D24" s="8" t="s">
        <v>48</v>
      </c>
      <c r="E24" s="8" t="s">
        <v>57</v>
      </c>
      <c r="F24" s="8" t="s">
        <v>50</v>
      </c>
      <c r="G24" s="8"/>
      <c r="H24" s="8"/>
      <c r="I24" s="9"/>
      <c r="J24" s="35"/>
      <c r="K24" s="8"/>
      <c r="L24" s="6" t="s">
        <v>62</v>
      </c>
      <c r="M24" s="375"/>
    </row>
    <row r="25" spans="1:15" ht="90.75" customHeight="1" thickBot="1" x14ac:dyDescent="0.3">
      <c r="A25" s="339" t="s">
        <v>311</v>
      </c>
      <c r="B25" s="339" t="s">
        <v>10</v>
      </c>
      <c r="C25" s="339" t="s">
        <v>63</v>
      </c>
      <c r="D25" s="8" t="s">
        <v>184</v>
      </c>
      <c r="E25" s="8" t="s">
        <v>11</v>
      </c>
      <c r="F25" s="8" t="s">
        <v>49</v>
      </c>
      <c r="G25" s="9">
        <v>100</v>
      </c>
      <c r="H25" s="9">
        <v>100</v>
      </c>
      <c r="I25" s="9">
        <v>100</v>
      </c>
      <c r="J25" s="342">
        <v>100</v>
      </c>
      <c r="K25" s="8"/>
      <c r="L25" s="6" t="s">
        <v>62</v>
      </c>
      <c r="M25" s="339"/>
    </row>
    <row r="26" spans="1:15" ht="153.75" customHeight="1" thickBot="1" x14ac:dyDescent="0.3">
      <c r="A26" s="340"/>
      <c r="B26" s="340"/>
      <c r="C26" s="340"/>
      <c r="D26" s="8"/>
      <c r="E26" s="8" t="s">
        <v>12</v>
      </c>
      <c r="F26" s="8" t="s">
        <v>49</v>
      </c>
      <c r="G26" s="9">
        <v>100</v>
      </c>
      <c r="H26" s="9">
        <v>100</v>
      </c>
      <c r="I26" s="9">
        <f t="shared" ref="I26:I67" si="0">H26/G26*100</f>
        <v>100</v>
      </c>
      <c r="J26" s="396"/>
      <c r="K26" s="8"/>
      <c r="L26" s="6" t="s">
        <v>62</v>
      </c>
      <c r="M26" s="340"/>
    </row>
    <row r="27" spans="1:15" ht="135" hidden="1" customHeight="1" thickBot="1" x14ac:dyDescent="0.3">
      <c r="A27" s="340"/>
      <c r="B27" s="340"/>
      <c r="C27" s="340"/>
      <c r="D27" s="8" t="s">
        <v>66</v>
      </c>
      <c r="E27" s="8" t="s">
        <v>11</v>
      </c>
      <c r="F27" s="8" t="s">
        <v>49</v>
      </c>
      <c r="G27" s="9">
        <v>100</v>
      </c>
      <c r="H27" s="9">
        <v>100</v>
      </c>
      <c r="I27" s="9">
        <f t="shared" si="0"/>
        <v>100</v>
      </c>
      <c r="J27" s="396"/>
      <c r="K27" s="8"/>
      <c r="L27" s="6" t="s">
        <v>62</v>
      </c>
      <c r="M27" s="340"/>
      <c r="O27" s="1" t="s">
        <v>68</v>
      </c>
    </row>
    <row r="28" spans="1:15" ht="98.25" hidden="1" customHeight="1" thickBot="1" x14ac:dyDescent="0.3">
      <c r="A28" s="340"/>
      <c r="B28" s="340"/>
      <c r="C28" s="340"/>
      <c r="D28" s="8"/>
      <c r="E28" s="8" t="s">
        <v>12</v>
      </c>
      <c r="F28" s="8" t="s">
        <v>49</v>
      </c>
      <c r="G28" s="9">
        <v>100</v>
      </c>
      <c r="H28" s="9">
        <v>100</v>
      </c>
      <c r="I28" s="9">
        <f t="shared" si="0"/>
        <v>100</v>
      </c>
      <c r="J28" s="396"/>
      <c r="K28" s="8"/>
      <c r="L28" s="6" t="s">
        <v>62</v>
      </c>
      <c r="M28" s="340"/>
    </row>
    <row r="29" spans="1:15" ht="169.5" hidden="1" customHeight="1" thickBot="1" x14ac:dyDescent="0.3">
      <c r="A29" s="340"/>
      <c r="B29" s="340"/>
      <c r="C29" s="340"/>
      <c r="D29" s="8" t="s">
        <v>67</v>
      </c>
      <c r="E29" s="8" t="s">
        <v>11</v>
      </c>
      <c r="F29" s="8" t="s">
        <v>49</v>
      </c>
      <c r="G29" s="9">
        <v>100</v>
      </c>
      <c r="H29" s="9">
        <v>100</v>
      </c>
      <c r="I29" s="9">
        <f t="shared" si="0"/>
        <v>100</v>
      </c>
      <c r="J29" s="396"/>
      <c r="K29" s="8"/>
      <c r="L29" s="6" t="s">
        <v>62</v>
      </c>
      <c r="M29" s="340"/>
      <c r="O29" s="1" t="s">
        <v>71</v>
      </c>
    </row>
    <row r="30" spans="1:15" ht="27.75" hidden="1" customHeight="1" thickBot="1" x14ac:dyDescent="0.3">
      <c r="A30" s="340"/>
      <c r="B30" s="340"/>
      <c r="C30" s="340"/>
      <c r="D30" s="8"/>
      <c r="E30" s="8" t="s">
        <v>12</v>
      </c>
      <c r="F30" s="8" t="s">
        <v>49</v>
      </c>
      <c r="G30" s="9">
        <v>100</v>
      </c>
      <c r="H30" s="9">
        <v>100</v>
      </c>
      <c r="I30" s="9">
        <f t="shared" si="0"/>
        <v>100</v>
      </c>
      <c r="J30" s="396"/>
      <c r="K30" s="8"/>
      <c r="L30" s="6" t="s">
        <v>62</v>
      </c>
      <c r="M30" s="340"/>
    </row>
    <row r="31" spans="1:15" ht="174" customHeight="1" thickBot="1" x14ac:dyDescent="0.3">
      <c r="A31" s="340"/>
      <c r="B31" s="340"/>
      <c r="C31" s="340"/>
      <c r="D31" s="8" t="s">
        <v>238</v>
      </c>
      <c r="E31" s="8" t="s">
        <v>11</v>
      </c>
      <c r="F31" s="8" t="s">
        <v>49</v>
      </c>
      <c r="G31" s="9">
        <v>100</v>
      </c>
      <c r="H31" s="9">
        <v>100</v>
      </c>
      <c r="I31" s="9">
        <v>100</v>
      </c>
      <c r="J31" s="396"/>
      <c r="K31" s="8"/>
      <c r="L31" s="6" t="s">
        <v>62</v>
      </c>
      <c r="M31" s="340"/>
      <c r="N31" s="1" t="s">
        <v>70</v>
      </c>
    </row>
    <row r="32" spans="1:15" ht="156.75" customHeight="1" thickBot="1" x14ac:dyDescent="0.3">
      <c r="A32" s="340"/>
      <c r="B32" s="340"/>
      <c r="C32" s="340"/>
      <c r="D32" s="8"/>
      <c r="E32" s="8" t="s">
        <v>12</v>
      </c>
      <c r="F32" s="8" t="s">
        <v>49</v>
      </c>
      <c r="G32" s="9">
        <v>100</v>
      </c>
      <c r="H32" s="9">
        <v>100</v>
      </c>
      <c r="I32" s="9">
        <f t="shared" si="0"/>
        <v>100</v>
      </c>
      <c r="J32" s="397"/>
      <c r="K32" s="8"/>
      <c r="L32" s="6" t="s">
        <v>62</v>
      </c>
      <c r="M32" s="340"/>
    </row>
    <row r="33" spans="1:14" ht="156.75" customHeight="1" thickBot="1" x14ac:dyDescent="0.3">
      <c r="A33" s="340"/>
      <c r="B33" s="340"/>
      <c r="C33" s="340"/>
      <c r="D33" s="8" t="s">
        <v>236</v>
      </c>
      <c r="E33" s="8" t="s">
        <v>57</v>
      </c>
      <c r="F33" s="8" t="s">
        <v>50</v>
      </c>
      <c r="G33" s="8">
        <v>101</v>
      </c>
      <c r="H33" s="8">
        <v>95</v>
      </c>
      <c r="I33" s="9">
        <f t="shared" si="0"/>
        <v>94.059405940594047</v>
      </c>
      <c r="J33" s="367">
        <f>(I33+I34)/2</f>
        <v>97.029702970297024</v>
      </c>
      <c r="K33" s="8"/>
      <c r="L33" s="6"/>
      <c r="M33" s="340"/>
    </row>
    <row r="34" spans="1:14" ht="179.45" customHeight="1" thickBot="1" x14ac:dyDescent="0.3">
      <c r="A34" s="375"/>
      <c r="B34" s="375"/>
      <c r="C34" s="375"/>
      <c r="D34" s="8" t="s">
        <v>237</v>
      </c>
      <c r="E34" s="8" t="s">
        <v>57</v>
      </c>
      <c r="F34" s="8" t="s">
        <v>50</v>
      </c>
      <c r="G34" s="8">
        <v>1</v>
      </c>
      <c r="H34" s="8">
        <v>1</v>
      </c>
      <c r="I34" s="27">
        <f>H34/G34*100</f>
        <v>100</v>
      </c>
      <c r="J34" s="402"/>
      <c r="K34" s="8"/>
      <c r="L34" s="6" t="s">
        <v>62</v>
      </c>
      <c r="M34" s="340"/>
    </row>
    <row r="35" spans="1:14" ht="16.5" customHeight="1" thickBot="1" x14ac:dyDescent="0.3">
      <c r="A35" s="117"/>
      <c r="B35" s="196" t="s">
        <v>207</v>
      </c>
      <c r="C35" s="56"/>
      <c r="D35" s="56"/>
      <c r="E35" s="56"/>
      <c r="F35" s="56"/>
      <c r="G35" s="56"/>
      <c r="H35" s="56"/>
      <c r="I35" s="56"/>
      <c r="J35" s="56"/>
      <c r="K35" s="56"/>
      <c r="L35" s="200"/>
      <c r="M35" s="74">
        <f>(J25+J33)/2</f>
        <v>98.514851485148512</v>
      </c>
    </row>
    <row r="36" spans="1:14" ht="93.75" customHeight="1" thickBot="1" x14ac:dyDescent="0.3">
      <c r="A36" s="339"/>
      <c r="B36" s="339" t="s">
        <v>13</v>
      </c>
      <c r="C36" s="339" t="s">
        <v>63</v>
      </c>
      <c r="D36" s="331" t="s">
        <v>184</v>
      </c>
      <c r="E36" s="8" t="s">
        <v>14</v>
      </c>
      <c r="F36" s="8" t="s">
        <v>49</v>
      </c>
      <c r="G36" s="9">
        <v>100</v>
      </c>
      <c r="H36" s="9">
        <v>96</v>
      </c>
      <c r="I36" s="9">
        <f>H36/G36*100</f>
        <v>96</v>
      </c>
      <c r="J36" s="342">
        <v>99.5</v>
      </c>
      <c r="K36" s="8"/>
      <c r="L36" s="6" t="s">
        <v>62</v>
      </c>
      <c r="M36" s="118"/>
    </row>
    <row r="37" spans="1:14" ht="156" customHeight="1" thickBot="1" x14ac:dyDescent="0.3">
      <c r="A37" s="340"/>
      <c r="B37" s="340"/>
      <c r="C37" s="340"/>
      <c r="D37" s="8"/>
      <c r="E37" s="8" t="s">
        <v>15</v>
      </c>
      <c r="F37" s="8" t="s">
        <v>49</v>
      </c>
      <c r="G37" s="9">
        <v>100</v>
      </c>
      <c r="H37" s="9">
        <v>100</v>
      </c>
      <c r="I37" s="9">
        <f t="shared" si="0"/>
        <v>100</v>
      </c>
      <c r="J37" s="396"/>
      <c r="K37" s="8"/>
      <c r="L37" s="6" t="s">
        <v>62</v>
      </c>
      <c r="M37" s="118"/>
    </row>
    <row r="38" spans="1:14" ht="129.75" customHeight="1" thickBot="1" x14ac:dyDescent="0.3">
      <c r="A38" s="340"/>
      <c r="B38" s="340"/>
      <c r="C38" s="340"/>
      <c r="D38" s="8" t="s">
        <v>182</v>
      </c>
      <c r="E38" s="8" t="s">
        <v>14</v>
      </c>
      <c r="F38" s="8" t="s">
        <v>49</v>
      </c>
      <c r="G38" s="9">
        <v>100</v>
      </c>
      <c r="H38" s="9">
        <v>100</v>
      </c>
      <c r="I38" s="9">
        <v>100</v>
      </c>
      <c r="J38" s="396"/>
      <c r="K38" s="8"/>
      <c r="L38" s="6" t="s">
        <v>62</v>
      </c>
      <c r="M38" s="118"/>
    </row>
    <row r="39" spans="1:14" ht="159" customHeight="1" thickBot="1" x14ac:dyDescent="0.3">
      <c r="A39" s="340"/>
      <c r="B39" s="340"/>
      <c r="C39" s="340"/>
      <c r="D39" s="8"/>
      <c r="E39" s="8" t="s">
        <v>15</v>
      </c>
      <c r="F39" s="8" t="s">
        <v>49</v>
      </c>
      <c r="G39" s="9">
        <v>100</v>
      </c>
      <c r="H39" s="9">
        <v>100</v>
      </c>
      <c r="I39" s="9">
        <f t="shared" si="0"/>
        <v>100</v>
      </c>
      <c r="J39" s="396"/>
      <c r="K39" s="8"/>
      <c r="L39" s="6" t="s">
        <v>62</v>
      </c>
      <c r="M39" s="118"/>
    </row>
    <row r="40" spans="1:14" ht="171.6" customHeight="1" thickBot="1" x14ac:dyDescent="0.3">
      <c r="A40" s="340"/>
      <c r="B40" s="340"/>
      <c r="C40" s="340"/>
      <c r="D40" s="8" t="s">
        <v>67</v>
      </c>
      <c r="E40" s="8" t="s">
        <v>14</v>
      </c>
      <c r="F40" s="8" t="s">
        <v>49</v>
      </c>
      <c r="G40" s="9">
        <v>100</v>
      </c>
      <c r="H40" s="9">
        <v>100</v>
      </c>
      <c r="I40" s="9">
        <f t="shared" si="0"/>
        <v>100</v>
      </c>
      <c r="J40" s="396"/>
      <c r="K40" s="8"/>
      <c r="L40" s="6" t="s">
        <v>62</v>
      </c>
      <c r="M40" s="118"/>
      <c r="N40" s="1" t="s">
        <v>72</v>
      </c>
    </row>
    <row r="41" spans="1:14" ht="155.25" customHeight="1" thickBot="1" x14ac:dyDescent="0.3">
      <c r="A41" s="340"/>
      <c r="B41" s="340"/>
      <c r="C41" s="340"/>
      <c r="D41" s="8"/>
      <c r="E41" s="8" t="s">
        <v>15</v>
      </c>
      <c r="F41" s="8" t="s">
        <v>49</v>
      </c>
      <c r="G41" s="9">
        <v>100</v>
      </c>
      <c r="H41" s="9">
        <v>100</v>
      </c>
      <c r="I41" s="9">
        <f t="shared" si="0"/>
        <v>100</v>
      </c>
      <c r="J41" s="396"/>
      <c r="K41" s="8"/>
      <c r="L41" s="6" t="s">
        <v>62</v>
      </c>
      <c r="M41" s="118"/>
    </row>
    <row r="42" spans="1:14" ht="166.5" thickBot="1" x14ac:dyDescent="0.3">
      <c r="A42" s="340"/>
      <c r="B42" s="340"/>
      <c r="C42" s="340"/>
      <c r="D42" s="8" t="s">
        <v>69</v>
      </c>
      <c r="E42" s="8" t="s">
        <v>11</v>
      </c>
      <c r="F42" s="8" t="s">
        <v>49</v>
      </c>
      <c r="G42" s="9">
        <v>100</v>
      </c>
      <c r="H42" s="9">
        <v>100</v>
      </c>
      <c r="I42" s="9">
        <f t="shared" si="0"/>
        <v>100</v>
      </c>
      <c r="J42" s="396"/>
      <c r="K42" s="8"/>
      <c r="L42" s="6" t="s">
        <v>62</v>
      </c>
      <c r="M42" s="118"/>
      <c r="N42" s="1" t="s">
        <v>73</v>
      </c>
    </row>
    <row r="43" spans="1:14" ht="153.75" thickBot="1" x14ac:dyDescent="0.3">
      <c r="A43" s="340"/>
      <c r="B43" s="340"/>
      <c r="C43" s="340"/>
      <c r="D43" s="13"/>
      <c r="E43" s="6" t="s">
        <v>12</v>
      </c>
      <c r="F43" s="6" t="s">
        <v>49</v>
      </c>
      <c r="G43" s="7">
        <v>100</v>
      </c>
      <c r="H43" s="7">
        <v>100</v>
      </c>
      <c r="I43" s="7">
        <f t="shared" si="0"/>
        <v>100</v>
      </c>
      <c r="J43" s="396"/>
      <c r="K43" s="6"/>
      <c r="L43" s="6" t="s">
        <v>62</v>
      </c>
      <c r="M43" s="118"/>
    </row>
    <row r="44" spans="1:14" ht="72.75" hidden="1" customHeight="1" thickBot="1" x14ac:dyDescent="0.3">
      <c r="A44" s="340"/>
      <c r="B44" s="340"/>
      <c r="C44" s="340"/>
      <c r="D44" s="12" t="s">
        <v>74</v>
      </c>
      <c r="E44" s="12" t="s">
        <v>23</v>
      </c>
      <c r="F44" s="6" t="s">
        <v>49</v>
      </c>
      <c r="G44" s="12">
        <v>100</v>
      </c>
      <c r="H44" s="12">
        <v>100</v>
      </c>
      <c r="I44" s="7">
        <f t="shared" si="0"/>
        <v>100</v>
      </c>
      <c r="J44" s="396"/>
      <c r="K44" s="12"/>
      <c r="L44" s="6" t="s">
        <v>62</v>
      </c>
      <c r="M44" s="118"/>
      <c r="N44" s="1" t="s">
        <v>75</v>
      </c>
    </row>
    <row r="45" spans="1:14" ht="15.75" hidden="1" customHeight="1" thickBot="1" x14ac:dyDescent="0.3">
      <c r="A45" s="340"/>
      <c r="B45" s="340"/>
      <c r="C45" s="340"/>
      <c r="D45" s="13"/>
      <c r="E45" s="13" t="s">
        <v>24</v>
      </c>
      <c r="F45" s="6" t="s">
        <v>49</v>
      </c>
      <c r="G45" s="6">
        <v>100</v>
      </c>
      <c r="H45" s="6">
        <v>100</v>
      </c>
      <c r="I45" s="7">
        <f t="shared" si="0"/>
        <v>100</v>
      </c>
      <c r="J45" s="396"/>
      <c r="K45" s="6"/>
      <c r="L45" s="6" t="s">
        <v>62</v>
      </c>
      <c r="M45" s="118"/>
    </row>
    <row r="46" spans="1:14" ht="57.75" hidden="1" customHeight="1" thickBot="1" x14ac:dyDescent="0.3">
      <c r="A46" s="340"/>
      <c r="B46" s="340"/>
      <c r="C46" s="340"/>
      <c r="D46" s="12"/>
      <c r="E46" s="12" t="s">
        <v>25</v>
      </c>
      <c r="F46" s="6" t="s">
        <v>49</v>
      </c>
      <c r="G46" s="12">
        <v>90</v>
      </c>
      <c r="H46" s="12">
        <v>83</v>
      </c>
      <c r="I46" s="7">
        <f t="shared" si="0"/>
        <v>92.222222222222229</v>
      </c>
      <c r="J46" s="397"/>
      <c r="K46" s="12"/>
      <c r="L46" s="6" t="s">
        <v>62</v>
      </c>
      <c r="M46" s="118"/>
    </row>
    <row r="47" spans="1:14" ht="78.75" customHeight="1" thickBot="1" x14ac:dyDescent="0.3">
      <c r="A47" s="340"/>
      <c r="B47" s="340"/>
      <c r="C47" s="340"/>
      <c r="D47" s="13" t="s">
        <v>236</v>
      </c>
      <c r="E47" s="6" t="s">
        <v>57</v>
      </c>
      <c r="F47" s="6" t="s">
        <v>50</v>
      </c>
      <c r="G47" s="245">
        <v>111</v>
      </c>
      <c r="H47" s="192">
        <v>108</v>
      </c>
      <c r="I47" s="7">
        <f t="shared" si="0"/>
        <v>97.297297297297305</v>
      </c>
      <c r="J47" s="367">
        <f>(I47+I48+I49+I50)/4</f>
        <v>99.324324324324323</v>
      </c>
      <c r="K47" s="12"/>
      <c r="L47" s="6"/>
      <c r="M47" s="244"/>
    </row>
    <row r="48" spans="1:14" ht="148.15" customHeight="1" thickBot="1" x14ac:dyDescent="0.3">
      <c r="A48" s="340"/>
      <c r="B48" s="340"/>
      <c r="C48" s="340"/>
      <c r="D48" s="13" t="s">
        <v>239</v>
      </c>
      <c r="E48" s="6" t="s">
        <v>57</v>
      </c>
      <c r="F48" s="6" t="s">
        <v>50</v>
      </c>
      <c r="G48" s="245">
        <v>5</v>
      </c>
      <c r="H48" s="192">
        <v>5</v>
      </c>
      <c r="I48" s="7">
        <f t="shared" si="0"/>
        <v>100</v>
      </c>
      <c r="J48" s="368"/>
      <c r="K48" s="12"/>
      <c r="L48" s="6"/>
      <c r="M48" s="244"/>
    </row>
    <row r="49" spans="1:15" ht="173.45" customHeight="1" thickBot="1" x14ac:dyDescent="0.3">
      <c r="A49" s="340"/>
      <c r="B49" s="340"/>
      <c r="C49" s="340"/>
      <c r="D49" s="13" t="s">
        <v>240</v>
      </c>
      <c r="E49" s="6" t="s">
        <v>57</v>
      </c>
      <c r="F49" s="6" t="s">
        <v>50</v>
      </c>
      <c r="G49" s="12">
        <v>1</v>
      </c>
      <c r="H49" s="12">
        <v>1</v>
      </c>
      <c r="I49" s="7">
        <f t="shared" si="0"/>
        <v>100</v>
      </c>
      <c r="J49" s="368"/>
      <c r="K49" s="12"/>
      <c r="L49" s="6"/>
      <c r="M49" s="244"/>
    </row>
    <row r="50" spans="1:15" ht="166.5" thickBot="1" x14ac:dyDescent="0.3">
      <c r="A50" s="375"/>
      <c r="B50" s="375"/>
      <c r="C50" s="375"/>
      <c r="D50" s="13" t="s">
        <v>241</v>
      </c>
      <c r="E50" s="6" t="s">
        <v>57</v>
      </c>
      <c r="F50" s="6" t="s">
        <v>50</v>
      </c>
      <c r="G50" s="6">
        <v>5</v>
      </c>
      <c r="H50" s="6">
        <v>5</v>
      </c>
      <c r="I50" s="7">
        <f>H50/G50*100</f>
        <v>100</v>
      </c>
      <c r="J50" s="402"/>
      <c r="K50" s="6"/>
      <c r="L50" s="6" t="s">
        <v>62</v>
      </c>
      <c r="M50" s="118"/>
    </row>
    <row r="51" spans="1:15" ht="18.75" customHeight="1" thickBot="1" x14ac:dyDescent="0.3">
      <c r="A51" s="117"/>
      <c r="B51" s="196" t="s">
        <v>207</v>
      </c>
      <c r="C51" s="56"/>
      <c r="D51" s="56"/>
      <c r="E51" s="56"/>
      <c r="F51" s="56"/>
      <c r="G51" s="56"/>
      <c r="H51" s="56"/>
      <c r="I51" s="56"/>
      <c r="J51" s="56"/>
      <c r="K51" s="56"/>
      <c r="L51" s="200"/>
      <c r="M51" s="74">
        <f>(J36+J47)/2</f>
        <v>99.412162162162161</v>
      </c>
    </row>
    <row r="52" spans="1:15" ht="84" customHeight="1" thickBot="1" x14ac:dyDescent="0.3">
      <c r="A52" s="398"/>
      <c r="B52" s="398" t="s">
        <v>16</v>
      </c>
      <c r="C52" s="398" t="s">
        <v>63</v>
      </c>
      <c r="D52" s="8" t="s">
        <v>65</v>
      </c>
      <c r="E52" s="8" t="s">
        <v>20</v>
      </c>
      <c r="F52" s="6" t="s">
        <v>49</v>
      </c>
      <c r="G52" s="8">
        <v>100</v>
      </c>
      <c r="H52" s="8">
        <v>100</v>
      </c>
      <c r="I52" s="9">
        <f t="shared" si="0"/>
        <v>100</v>
      </c>
      <c r="J52" s="342">
        <v>100</v>
      </c>
      <c r="K52" s="8"/>
      <c r="L52" s="6" t="s">
        <v>62</v>
      </c>
      <c r="M52" s="118"/>
      <c r="N52" s="1">
        <f>(75+96+98+92+70+95)/6</f>
        <v>87.666666666666671</v>
      </c>
      <c r="O52" s="1">
        <f>(95+98+92+98+67+98)/6</f>
        <v>91.333333333333329</v>
      </c>
    </row>
    <row r="53" spans="1:15" ht="145.5" customHeight="1" thickBot="1" x14ac:dyDescent="0.3">
      <c r="A53" s="399"/>
      <c r="B53" s="399"/>
      <c r="C53" s="399"/>
      <c r="D53" s="8"/>
      <c r="E53" s="8" t="s">
        <v>21</v>
      </c>
      <c r="F53" s="6" t="s">
        <v>49</v>
      </c>
      <c r="G53" s="8">
        <v>100</v>
      </c>
      <c r="H53" s="8">
        <v>100</v>
      </c>
      <c r="I53" s="9">
        <f t="shared" si="0"/>
        <v>100</v>
      </c>
      <c r="J53" s="396"/>
      <c r="K53" s="8"/>
      <c r="L53" s="6" t="s">
        <v>62</v>
      </c>
      <c r="M53" s="118"/>
      <c r="N53" s="1">
        <f>(68+45+50+80+80+80)/6</f>
        <v>67.166666666666671</v>
      </c>
      <c r="O53" s="1">
        <f>(68+33+52+79+80+90)/6</f>
        <v>67</v>
      </c>
    </row>
    <row r="54" spans="1:15" ht="101.25" hidden="1" customHeight="1" thickBot="1" x14ac:dyDescent="0.3">
      <c r="A54" s="399"/>
      <c r="B54" s="399"/>
      <c r="C54" s="399"/>
      <c r="D54" s="8"/>
      <c r="E54" s="17"/>
      <c r="F54" s="6" t="s">
        <v>49</v>
      </c>
      <c r="G54" s="8"/>
      <c r="H54" s="8"/>
      <c r="I54" s="9" t="e">
        <f t="shared" si="0"/>
        <v>#DIV/0!</v>
      </c>
      <c r="J54" s="396"/>
      <c r="K54" s="8"/>
      <c r="L54" s="6" t="s">
        <v>62</v>
      </c>
      <c r="M54" s="118"/>
      <c r="N54" s="1">
        <f>(60+27+40+44+55+55)/6</f>
        <v>46.833333333333336</v>
      </c>
      <c r="O54" s="1">
        <f>(43+48+51+34+27+58)/6</f>
        <v>43.5</v>
      </c>
    </row>
    <row r="55" spans="1:15" ht="15" hidden="1" customHeight="1" thickBot="1" x14ac:dyDescent="0.3">
      <c r="A55" s="399"/>
      <c r="B55" s="399"/>
      <c r="C55" s="399"/>
      <c r="D55" s="8" t="s">
        <v>76</v>
      </c>
      <c r="E55" s="8" t="s">
        <v>20</v>
      </c>
      <c r="F55" s="6" t="s">
        <v>49</v>
      </c>
      <c r="G55" s="8"/>
      <c r="H55" s="8"/>
      <c r="I55" s="9" t="e">
        <f t="shared" si="0"/>
        <v>#DIV/0!</v>
      </c>
      <c r="J55" s="396"/>
      <c r="K55" s="8"/>
      <c r="L55" s="6" t="s">
        <v>62</v>
      </c>
      <c r="M55" s="118"/>
      <c r="N55" s="1" t="s">
        <v>77</v>
      </c>
    </row>
    <row r="56" spans="1:15" ht="15.75" hidden="1" customHeight="1" thickBot="1" x14ac:dyDescent="0.3">
      <c r="A56" s="399"/>
      <c r="B56" s="399"/>
      <c r="C56" s="399"/>
      <c r="D56" s="8"/>
      <c r="E56" s="8" t="s">
        <v>21</v>
      </c>
      <c r="F56" s="6" t="s">
        <v>49</v>
      </c>
      <c r="G56" s="8"/>
      <c r="H56" s="8"/>
      <c r="I56" s="9" t="e">
        <f t="shared" si="0"/>
        <v>#DIV/0!</v>
      </c>
      <c r="J56" s="397"/>
      <c r="K56" s="8"/>
      <c r="L56" s="6" t="s">
        <v>62</v>
      </c>
      <c r="M56" s="118"/>
    </row>
    <row r="57" spans="1:15" ht="29.25" customHeight="1" thickBot="1" x14ac:dyDescent="0.3">
      <c r="A57" s="401"/>
      <c r="B57" s="401"/>
      <c r="C57" s="401"/>
      <c r="D57" s="13" t="s">
        <v>48</v>
      </c>
      <c r="E57" s="6" t="s">
        <v>57</v>
      </c>
      <c r="F57" s="6" t="s">
        <v>50</v>
      </c>
      <c r="G57" s="6">
        <v>14</v>
      </c>
      <c r="H57" s="6">
        <v>14</v>
      </c>
      <c r="I57" s="29">
        <f>H57/G57*100</f>
        <v>100</v>
      </c>
      <c r="J57" s="30">
        <f>I57</f>
        <v>100</v>
      </c>
      <c r="K57" s="6"/>
      <c r="L57" s="6" t="s">
        <v>62</v>
      </c>
      <c r="M57" s="118"/>
    </row>
    <row r="58" spans="1:15" ht="18" customHeight="1" thickBot="1" x14ac:dyDescent="0.3">
      <c r="A58" s="118"/>
      <c r="B58" s="196" t="s">
        <v>207</v>
      </c>
      <c r="C58" s="56"/>
      <c r="D58" s="56"/>
      <c r="E58" s="56"/>
      <c r="F58" s="56"/>
      <c r="G58" s="56"/>
      <c r="H58" s="56"/>
      <c r="I58" s="56"/>
      <c r="J58" s="56"/>
      <c r="K58" s="56"/>
      <c r="L58" s="200"/>
      <c r="M58" s="74">
        <f>(J52+J57)/2</f>
        <v>100</v>
      </c>
    </row>
    <row r="59" spans="1:15" ht="83.25" customHeight="1" thickBot="1" x14ac:dyDescent="0.3">
      <c r="A59" s="398"/>
      <c r="B59" s="398" t="s">
        <v>22</v>
      </c>
      <c r="C59" s="398" t="s">
        <v>63</v>
      </c>
      <c r="D59" s="8" t="s">
        <v>242</v>
      </c>
      <c r="E59" s="8" t="s">
        <v>132</v>
      </c>
      <c r="F59" s="6" t="s">
        <v>49</v>
      </c>
      <c r="G59" s="9">
        <v>100</v>
      </c>
      <c r="H59" s="9">
        <v>100</v>
      </c>
      <c r="I59" s="9">
        <f t="shared" si="0"/>
        <v>100</v>
      </c>
      <c r="J59" s="342">
        <v>100</v>
      </c>
      <c r="K59" s="8"/>
      <c r="L59" s="6" t="s">
        <v>62</v>
      </c>
      <c r="M59" s="118"/>
    </row>
    <row r="60" spans="1:15" ht="92.25" customHeight="1" thickBot="1" x14ac:dyDescent="0.3">
      <c r="A60" s="399"/>
      <c r="B60" s="399"/>
      <c r="C60" s="399"/>
      <c r="D60" s="8"/>
      <c r="E60" s="11" t="s">
        <v>9</v>
      </c>
      <c r="F60" s="6" t="s">
        <v>49</v>
      </c>
      <c r="G60" s="9">
        <v>100</v>
      </c>
      <c r="H60" s="9">
        <v>100</v>
      </c>
      <c r="I60" s="9">
        <f t="shared" si="0"/>
        <v>100</v>
      </c>
      <c r="J60" s="396"/>
      <c r="K60" s="8"/>
      <c r="L60" s="6" t="s">
        <v>62</v>
      </c>
      <c r="M60" s="118"/>
    </row>
    <row r="61" spans="1:15" ht="118.5" customHeight="1" thickBot="1" x14ac:dyDescent="0.3">
      <c r="A61" s="399"/>
      <c r="B61" s="399"/>
      <c r="C61" s="399"/>
      <c r="D61" s="8" t="s">
        <v>243</v>
      </c>
      <c r="E61" s="8" t="s">
        <v>132</v>
      </c>
      <c r="F61" s="6" t="s">
        <v>49</v>
      </c>
      <c r="G61" s="9">
        <v>100</v>
      </c>
      <c r="H61" s="9">
        <v>100</v>
      </c>
      <c r="I61" s="9">
        <f t="shared" si="0"/>
        <v>100</v>
      </c>
      <c r="J61" s="396"/>
      <c r="K61" s="8"/>
      <c r="L61" s="6"/>
      <c r="M61" s="118"/>
    </row>
    <row r="62" spans="1:15" ht="91.5" customHeight="1" thickBot="1" x14ac:dyDescent="0.3">
      <c r="A62" s="399"/>
      <c r="B62" s="399"/>
      <c r="C62" s="399"/>
      <c r="D62" s="8"/>
      <c r="E62" s="11" t="s">
        <v>9</v>
      </c>
      <c r="F62" s="6" t="s">
        <v>49</v>
      </c>
      <c r="G62" s="9">
        <v>100</v>
      </c>
      <c r="H62" s="9">
        <v>100</v>
      </c>
      <c r="I62" s="9">
        <f t="shared" si="0"/>
        <v>100</v>
      </c>
      <c r="J62" s="397"/>
      <c r="K62" s="8"/>
      <c r="L62" s="6"/>
      <c r="M62" s="118"/>
    </row>
    <row r="63" spans="1:15" ht="91.5" customHeight="1" thickBot="1" x14ac:dyDescent="0.3">
      <c r="A63" s="399"/>
      <c r="B63" s="399"/>
      <c r="C63" s="399"/>
      <c r="D63" s="13" t="s">
        <v>234</v>
      </c>
      <c r="E63" s="6" t="s">
        <v>57</v>
      </c>
      <c r="F63" s="6" t="s">
        <v>50</v>
      </c>
      <c r="G63" s="8">
        <v>11919</v>
      </c>
      <c r="H63" s="8">
        <v>11919</v>
      </c>
      <c r="I63" s="9">
        <f t="shared" si="0"/>
        <v>100</v>
      </c>
      <c r="J63" s="367">
        <v>100</v>
      </c>
      <c r="K63" s="8"/>
      <c r="L63" s="6"/>
      <c r="M63" s="244"/>
    </row>
    <row r="64" spans="1:15" ht="132" customHeight="1" thickBot="1" x14ac:dyDescent="0.3">
      <c r="A64" s="400"/>
      <c r="B64" s="400"/>
      <c r="C64" s="400"/>
      <c r="D64" s="13" t="s">
        <v>244</v>
      </c>
      <c r="E64" s="6" t="s">
        <v>57</v>
      </c>
      <c r="F64" s="6" t="s">
        <v>50</v>
      </c>
      <c r="G64" s="6">
        <v>6510</v>
      </c>
      <c r="H64" s="6">
        <v>6510</v>
      </c>
      <c r="I64" s="7">
        <f t="shared" si="0"/>
        <v>100</v>
      </c>
      <c r="J64" s="402"/>
      <c r="K64" s="6"/>
      <c r="L64" s="6" t="s">
        <v>62</v>
      </c>
      <c r="M64" s="120"/>
    </row>
    <row r="65" spans="1:13" ht="58.5" hidden="1" customHeight="1" thickBot="1" x14ac:dyDescent="0.3">
      <c r="A65" s="399" t="s">
        <v>79</v>
      </c>
      <c r="B65" s="399" t="s">
        <v>7</v>
      </c>
      <c r="C65" s="399" t="s">
        <v>63</v>
      </c>
      <c r="D65" s="8" t="s">
        <v>65</v>
      </c>
      <c r="E65" s="8" t="s">
        <v>8</v>
      </c>
      <c r="F65" s="6" t="s">
        <v>49</v>
      </c>
      <c r="G65" s="8">
        <v>57</v>
      </c>
      <c r="H65" s="8">
        <v>57</v>
      </c>
      <c r="I65" s="9">
        <f t="shared" si="0"/>
        <v>100</v>
      </c>
      <c r="J65" s="342">
        <v>100</v>
      </c>
      <c r="K65" s="8"/>
      <c r="L65" s="6" t="s">
        <v>62</v>
      </c>
      <c r="M65" s="339">
        <v>97</v>
      </c>
    </row>
    <row r="66" spans="1:13" ht="15" hidden="1" customHeight="1" thickBot="1" x14ac:dyDescent="0.3">
      <c r="A66" s="399"/>
      <c r="B66" s="399"/>
      <c r="C66" s="399"/>
      <c r="D66" s="8"/>
      <c r="E66" s="8" t="s">
        <v>9</v>
      </c>
      <c r="F66" s="6" t="s">
        <v>49</v>
      </c>
      <c r="G66" s="8">
        <v>98</v>
      </c>
      <c r="H66" s="8">
        <v>98</v>
      </c>
      <c r="I66" s="9">
        <f t="shared" si="0"/>
        <v>100</v>
      </c>
      <c r="J66" s="397"/>
      <c r="K66" s="8"/>
      <c r="L66" s="6" t="s">
        <v>62</v>
      </c>
      <c r="M66" s="340"/>
    </row>
    <row r="67" spans="1:13" ht="15" hidden="1" customHeight="1" thickBot="1" x14ac:dyDescent="0.3">
      <c r="A67" s="401"/>
      <c r="B67" s="401"/>
      <c r="C67" s="401"/>
      <c r="D67" s="13" t="s">
        <v>48</v>
      </c>
      <c r="E67" s="6" t="s">
        <v>57</v>
      </c>
      <c r="F67" s="6" t="s">
        <v>50</v>
      </c>
      <c r="G67" s="6">
        <v>1708</v>
      </c>
      <c r="H67" s="6">
        <v>1664</v>
      </c>
      <c r="I67" s="7">
        <f t="shared" si="0"/>
        <v>97.423887587822009</v>
      </c>
      <c r="J67" s="18">
        <v>97.4</v>
      </c>
      <c r="K67" s="6"/>
      <c r="L67" s="6" t="s">
        <v>62</v>
      </c>
      <c r="M67" s="340"/>
    </row>
    <row r="68" spans="1:13" ht="15" customHeight="1" x14ac:dyDescent="0.25">
      <c r="A68" s="59"/>
      <c r="B68" s="139" t="s">
        <v>207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201"/>
      <c r="M68" s="322">
        <v>100</v>
      </c>
    </row>
    <row r="69" spans="1:13" x14ac:dyDescent="0.25">
      <c r="A69" s="348" t="s">
        <v>156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50"/>
      <c r="M69" s="74">
        <f>(M35+M51+M58+M68)/4</f>
        <v>99.481753411827668</v>
      </c>
    </row>
    <row r="70" spans="1:13" ht="21" customHeight="1" x14ac:dyDescent="0.25">
      <c r="A70" s="1" t="s">
        <v>157</v>
      </c>
      <c r="G70" s="59"/>
      <c r="H70" s="66"/>
      <c r="I70" s="60"/>
      <c r="J70" s="61"/>
      <c r="K70" s="59"/>
      <c r="L70" s="59"/>
      <c r="M70" s="60"/>
    </row>
    <row r="71" spans="1:13" ht="22.5" customHeight="1" x14ac:dyDescent="0.25">
      <c r="A71" s="1" t="s">
        <v>158</v>
      </c>
      <c r="G71" s="59"/>
      <c r="H71" s="66"/>
      <c r="I71" s="60"/>
      <c r="J71" s="61"/>
      <c r="K71" s="59"/>
      <c r="L71" s="59"/>
      <c r="M71" s="60"/>
    </row>
    <row r="72" spans="1:13" x14ac:dyDescent="0.25">
      <c r="A72" s="1" t="s">
        <v>309</v>
      </c>
    </row>
    <row r="74" spans="1:13" ht="18" customHeight="1" x14ac:dyDescent="0.25">
      <c r="A74" s="1" t="s">
        <v>312</v>
      </c>
      <c r="G74" s="1" t="s">
        <v>136</v>
      </c>
    </row>
    <row r="75" spans="1:13" ht="14.25" customHeight="1" x14ac:dyDescent="0.25"/>
    <row r="76" spans="1:13" ht="15" hidden="1" customHeight="1" x14ac:dyDescent="0.25"/>
    <row r="77" spans="1:13" ht="18.75" customHeight="1" x14ac:dyDescent="0.25">
      <c r="A77" s="1" t="s">
        <v>1</v>
      </c>
      <c r="G77" s="1" t="s">
        <v>26</v>
      </c>
    </row>
    <row r="78" spans="1:13" ht="15.75" customHeight="1" x14ac:dyDescent="0.25"/>
    <row r="79" spans="1:13" ht="15" customHeight="1" x14ac:dyDescent="0.25"/>
    <row r="80" spans="1:13" x14ac:dyDescent="0.25">
      <c r="A80" s="1" t="s">
        <v>124</v>
      </c>
    </row>
  </sheetData>
  <mergeCells count="37">
    <mergeCell ref="M25:M34"/>
    <mergeCell ref="M65:M67"/>
    <mergeCell ref="C36:C50"/>
    <mergeCell ref="J36:J46"/>
    <mergeCell ref="C52:C57"/>
    <mergeCell ref="J52:J56"/>
    <mergeCell ref="C59:C64"/>
    <mergeCell ref="J59:J62"/>
    <mergeCell ref="J33:J34"/>
    <mergeCell ref="J47:J50"/>
    <mergeCell ref="J63:J64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69:L69"/>
    <mergeCell ref="A25:A34"/>
    <mergeCell ref="B25:B34"/>
    <mergeCell ref="B65:B67"/>
    <mergeCell ref="C65:C67"/>
    <mergeCell ref="A36:A50"/>
    <mergeCell ref="B36:B50"/>
    <mergeCell ref="A52:A57"/>
    <mergeCell ref="B52:B57"/>
    <mergeCell ref="A59:A64"/>
    <mergeCell ref="B59:B64"/>
    <mergeCell ref="A65:A67"/>
    <mergeCell ref="J65:J66"/>
    <mergeCell ref="C25:C34"/>
    <mergeCell ref="J25:J32"/>
  </mergeCells>
  <pageMargins left="0" right="0" top="0.15748031496062992" bottom="0.15748031496062992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59" workbookViewId="0">
      <selection activeCell="G61" sqref="G61:G62"/>
    </sheetView>
  </sheetViews>
  <sheetFormatPr defaultColWidth="9.140625" defaultRowHeight="15" x14ac:dyDescent="0.25"/>
  <cols>
    <col min="1" max="1" width="10.28515625" style="151" customWidth="1"/>
    <col min="2" max="2" width="12.7109375" style="151" customWidth="1"/>
    <col min="3" max="3" width="9.7109375" style="151" customWidth="1"/>
    <col min="4" max="4" width="10.7109375" style="151" customWidth="1"/>
    <col min="5" max="5" width="20.42578125" style="151" customWidth="1"/>
    <col min="6" max="6" width="7.7109375" style="151" customWidth="1"/>
    <col min="7" max="7" width="14.28515625" style="151" customWidth="1"/>
    <col min="8" max="8" width="11.140625" style="151" customWidth="1"/>
    <col min="9" max="9" width="15.140625" style="151" customWidth="1"/>
    <col min="10" max="10" width="11.42578125" style="151" customWidth="1"/>
    <col min="11" max="11" width="12.28515625" style="151" customWidth="1"/>
    <col min="12" max="12" width="13.7109375" style="151" customWidth="1"/>
    <col min="13" max="13" width="9.140625" style="151"/>
    <col min="14" max="16" width="0" style="151" hidden="1" customWidth="1"/>
    <col min="17" max="16384" width="9.140625" style="151"/>
  </cols>
  <sheetData>
    <row r="1" spans="1:13" x14ac:dyDescent="0.25">
      <c r="A1" s="150"/>
      <c r="L1" s="150"/>
      <c r="M1" s="150" t="s">
        <v>27</v>
      </c>
    </row>
    <row r="2" spans="1:13" x14ac:dyDescent="0.25">
      <c r="A2" s="150"/>
      <c r="L2" s="150"/>
      <c r="M2" s="150" t="s">
        <v>28</v>
      </c>
    </row>
    <row r="3" spans="1:13" x14ac:dyDescent="0.25">
      <c r="A3" s="150"/>
      <c r="L3" s="150"/>
      <c r="M3" s="150" t="s">
        <v>29</v>
      </c>
    </row>
    <row r="4" spans="1:13" x14ac:dyDescent="0.25">
      <c r="A4" s="150"/>
      <c r="L4" s="150"/>
      <c r="M4" s="150" t="s">
        <v>30</v>
      </c>
    </row>
    <row r="5" spans="1:13" x14ac:dyDescent="0.25">
      <c r="A5" s="150"/>
      <c r="L5" s="150"/>
      <c r="M5" s="150" t="s">
        <v>31</v>
      </c>
    </row>
    <row r="6" spans="1:13" x14ac:dyDescent="0.25">
      <c r="A6" s="150"/>
      <c r="L6" s="150"/>
      <c r="M6" s="150" t="s">
        <v>32</v>
      </c>
    </row>
    <row r="7" spans="1:13" x14ac:dyDescent="0.25">
      <c r="A7" s="150"/>
      <c r="L7" s="150"/>
      <c r="M7" s="150" t="s">
        <v>33</v>
      </c>
    </row>
    <row r="8" spans="1:13" x14ac:dyDescent="0.25">
      <c r="A8" s="152"/>
    </row>
    <row r="9" spans="1:13" x14ac:dyDescent="0.25">
      <c r="A9" s="455" t="s">
        <v>80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</row>
    <row r="10" spans="1:13" x14ac:dyDescent="0.25">
      <c r="A10" s="455" t="s">
        <v>277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</row>
    <row r="11" spans="1:13" x14ac:dyDescent="0.25">
      <c r="A11" s="455" t="s">
        <v>35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</row>
    <row r="12" spans="1:13" ht="15.75" thickBot="1" x14ac:dyDescent="0.3">
      <c r="A12" s="152"/>
    </row>
    <row r="13" spans="1:13" ht="169.5" customHeight="1" thickBot="1" x14ac:dyDescent="0.3">
      <c r="A13" s="153" t="s">
        <v>36</v>
      </c>
      <c r="B13" s="154" t="s">
        <v>37</v>
      </c>
      <c r="C13" s="154" t="s">
        <v>38</v>
      </c>
      <c r="D13" s="154" t="s">
        <v>39</v>
      </c>
      <c r="E13" s="154" t="s">
        <v>2</v>
      </c>
      <c r="F13" s="154" t="s">
        <v>40</v>
      </c>
      <c r="G13" s="154" t="s">
        <v>41</v>
      </c>
      <c r="H13" s="154" t="s">
        <v>42</v>
      </c>
      <c r="I13" s="154" t="s">
        <v>154</v>
      </c>
      <c r="J13" s="154" t="s">
        <v>155</v>
      </c>
      <c r="K13" s="154" t="s">
        <v>45</v>
      </c>
      <c r="L13" s="154" t="s">
        <v>46</v>
      </c>
      <c r="M13" s="154" t="s">
        <v>47</v>
      </c>
    </row>
    <row r="14" spans="1:13" ht="15" hidden="1" customHeight="1" thickBot="1" x14ac:dyDescent="0.3">
      <c r="A14" s="430" t="s">
        <v>52</v>
      </c>
      <c r="B14" s="430" t="s">
        <v>0</v>
      </c>
      <c r="C14" s="430" t="s">
        <v>63</v>
      </c>
      <c r="D14" s="39" t="s">
        <v>51</v>
      </c>
      <c r="E14" s="39" t="s">
        <v>3</v>
      </c>
      <c r="F14" s="39" t="s">
        <v>49</v>
      </c>
      <c r="G14" s="39">
        <v>100</v>
      </c>
      <c r="H14" s="39">
        <v>100</v>
      </c>
      <c r="I14" s="155">
        <f t="shared" ref="I14:I60" si="0">H14/G14*100</f>
        <v>100</v>
      </c>
      <c r="J14" s="444">
        <v>100</v>
      </c>
      <c r="K14" s="39"/>
      <c r="L14" s="39" t="s">
        <v>62</v>
      </c>
      <c r="M14" s="430">
        <v>97.6</v>
      </c>
    </row>
    <row r="15" spans="1:13" ht="15" hidden="1" customHeight="1" thickBot="1" x14ac:dyDescent="0.3">
      <c r="A15" s="434"/>
      <c r="B15" s="434"/>
      <c r="C15" s="434"/>
      <c r="D15" s="26"/>
      <c r="E15" s="26" t="s">
        <v>4</v>
      </c>
      <c r="F15" s="26" t="s">
        <v>49</v>
      </c>
      <c r="G15" s="26">
        <v>99</v>
      </c>
      <c r="H15" s="26">
        <v>99</v>
      </c>
      <c r="I15" s="156">
        <f t="shared" si="0"/>
        <v>100</v>
      </c>
      <c r="J15" s="445"/>
      <c r="K15" s="26"/>
      <c r="L15" s="39" t="s">
        <v>62</v>
      </c>
      <c r="M15" s="434"/>
    </row>
    <row r="16" spans="1:13" ht="15" hidden="1" customHeight="1" thickBot="1" x14ac:dyDescent="0.3">
      <c r="A16" s="434"/>
      <c r="B16" s="434"/>
      <c r="C16" s="434"/>
      <c r="D16" s="26" t="s">
        <v>53</v>
      </c>
      <c r="E16" s="157" t="s">
        <v>3</v>
      </c>
      <c r="F16" s="26" t="s">
        <v>49</v>
      </c>
      <c r="G16" s="26">
        <v>100</v>
      </c>
      <c r="H16" s="26">
        <v>100</v>
      </c>
      <c r="I16" s="156">
        <f t="shared" si="0"/>
        <v>100</v>
      </c>
      <c r="J16" s="445"/>
      <c r="K16" s="26"/>
      <c r="L16" s="39" t="s">
        <v>62</v>
      </c>
      <c r="M16" s="434"/>
    </row>
    <row r="17" spans="1:15" ht="150" hidden="1" customHeight="1" thickBot="1" x14ac:dyDescent="0.3">
      <c r="A17" s="434"/>
      <c r="B17" s="434"/>
      <c r="C17" s="434"/>
      <c r="D17" s="26"/>
      <c r="E17" s="26" t="s">
        <v>4</v>
      </c>
      <c r="F17" s="26" t="s">
        <v>49</v>
      </c>
      <c r="G17" s="26">
        <v>99.5</v>
      </c>
      <c r="H17" s="26">
        <v>99.5</v>
      </c>
      <c r="I17" s="156">
        <f t="shared" si="0"/>
        <v>100</v>
      </c>
      <c r="J17" s="445"/>
      <c r="K17" s="26"/>
      <c r="L17" s="39" t="s">
        <v>62</v>
      </c>
      <c r="M17" s="434"/>
    </row>
    <row r="18" spans="1:15" ht="168" hidden="1" customHeight="1" thickBot="1" x14ac:dyDescent="0.3">
      <c r="A18" s="434"/>
      <c r="B18" s="434"/>
      <c r="C18" s="434"/>
      <c r="D18" s="26" t="s">
        <v>60</v>
      </c>
      <c r="E18" s="72" t="s">
        <v>3</v>
      </c>
      <c r="F18" s="26" t="s">
        <v>49</v>
      </c>
      <c r="G18" s="26">
        <v>100</v>
      </c>
      <c r="H18" s="26">
        <v>100</v>
      </c>
      <c r="I18" s="156">
        <f t="shared" si="0"/>
        <v>100</v>
      </c>
      <c r="J18" s="445"/>
      <c r="K18" s="26"/>
      <c r="L18" s="39" t="s">
        <v>62</v>
      </c>
      <c r="M18" s="434"/>
      <c r="O18" s="151" t="s">
        <v>59</v>
      </c>
    </row>
    <row r="19" spans="1:15" ht="150" hidden="1" customHeight="1" thickBot="1" x14ac:dyDescent="0.3">
      <c r="A19" s="434"/>
      <c r="B19" s="434"/>
      <c r="C19" s="434"/>
      <c r="D19" s="26"/>
      <c r="E19" s="26" t="s">
        <v>4</v>
      </c>
      <c r="F19" s="26" t="s">
        <v>49</v>
      </c>
      <c r="G19" s="26">
        <v>100</v>
      </c>
      <c r="H19" s="26">
        <v>100</v>
      </c>
      <c r="I19" s="156">
        <f t="shared" si="0"/>
        <v>100</v>
      </c>
      <c r="J19" s="445"/>
      <c r="K19" s="26"/>
      <c r="L19" s="39" t="s">
        <v>62</v>
      </c>
      <c r="M19" s="434"/>
    </row>
    <row r="20" spans="1:15" ht="185.25" hidden="1" customHeight="1" thickBot="1" x14ac:dyDescent="0.3">
      <c r="A20" s="434"/>
      <c r="B20" s="434"/>
      <c r="C20" s="434"/>
      <c r="D20" s="70" t="s">
        <v>54</v>
      </c>
      <c r="E20" s="72" t="s">
        <v>3</v>
      </c>
      <c r="F20" s="26" t="s">
        <v>49</v>
      </c>
      <c r="G20" s="70">
        <v>100</v>
      </c>
      <c r="H20" s="70">
        <v>100</v>
      </c>
      <c r="I20" s="156">
        <f t="shared" si="0"/>
        <v>100</v>
      </c>
      <c r="J20" s="445"/>
      <c r="K20" s="26"/>
      <c r="L20" s="39" t="s">
        <v>62</v>
      </c>
      <c r="M20" s="434"/>
      <c r="O20" s="151" t="s">
        <v>58</v>
      </c>
    </row>
    <row r="21" spans="1:15" ht="153" hidden="1" customHeight="1" thickBot="1" x14ac:dyDescent="0.3">
      <c r="A21" s="434"/>
      <c r="B21" s="434"/>
      <c r="C21" s="434"/>
      <c r="D21" s="158"/>
      <c r="E21" s="26" t="s">
        <v>4</v>
      </c>
      <c r="F21" s="26" t="s">
        <v>49</v>
      </c>
      <c r="G21" s="39">
        <v>99.3</v>
      </c>
      <c r="H21" s="39">
        <v>99.3</v>
      </c>
      <c r="I21" s="156">
        <f t="shared" si="0"/>
        <v>100</v>
      </c>
      <c r="J21" s="446"/>
      <c r="K21" s="26"/>
      <c r="L21" s="39" t="s">
        <v>62</v>
      </c>
      <c r="M21" s="434"/>
    </row>
    <row r="22" spans="1:15" ht="108" hidden="1" customHeight="1" thickBot="1" x14ac:dyDescent="0.3">
      <c r="A22" s="434"/>
      <c r="B22" s="430" t="s">
        <v>5</v>
      </c>
      <c r="C22" s="430" t="s">
        <v>63</v>
      </c>
      <c r="D22" s="158" t="s">
        <v>55</v>
      </c>
      <c r="E22" s="159" t="s">
        <v>6</v>
      </c>
      <c r="F22" s="26" t="s">
        <v>49</v>
      </c>
      <c r="G22" s="39">
        <v>99.5</v>
      </c>
      <c r="H22" s="39">
        <v>99.5</v>
      </c>
      <c r="I22" s="156">
        <f t="shared" si="0"/>
        <v>100</v>
      </c>
      <c r="J22" s="444">
        <v>100</v>
      </c>
      <c r="K22" s="26"/>
      <c r="L22" s="39" t="s">
        <v>62</v>
      </c>
      <c r="M22" s="434"/>
    </row>
    <row r="23" spans="1:15" ht="69.75" hidden="1" customHeight="1" thickBot="1" x14ac:dyDescent="0.3">
      <c r="A23" s="434"/>
      <c r="B23" s="431"/>
      <c r="C23" s="431"/>
      <c r="D23" s="160" t="s">
        <v>56</v>
      </c>
      <c r="E23" s="161" t="s">
        <v>6</v>
      </c>
      <c r="F23" s="26" t="s">
        <v>49</v>
      </c>
      <c r="G23" s="39">
        <v>99.6</v>
      </c>
      <c r="H23" s="39">
        <v>99.6</v>
      </c>
      <c r="I23" s="156">
        <f t="shared" si="0"/>
        <v>100</v>
      </c>
      <c r="J23" s="446"/>
      <c r="K23" s="26"/>
      <c r="L23" s="39" t="s">
        <v>62</v>
      </c>
      <c r="M23" s="434"/>
      <c r="N23" s="151" t="s">
        <v>61</v>
      </c>
    </row>
    <row r="24" spans="1:15" ht="27.75" hidden="1" customHeight="1" thickBot="1" x14ac:dyDescent="0.3">
      <c r="A24" s="431"/>
      <c r="B24" s="162"/>
      <c r="C24" s="162"/>
      <c r="D24" s="26" t="s">
        <v>48</v>
      </c>
      <c r="E24" s="26" t="s">
        <v>57</v>
      </c>
      <c r="F24" s="26" t="s">
        <v>50</v>
      </c>
      <c r="G24" s="26">
        <v>1719</v>
      </c>
      <c r="H24" s="26">
        <v>1636</v>
      </c>
      <c r="I24" s="156">
        <f>H24/G24*100</f>
        <v>95.171611401977898</v>
      </c>
      <c r="J24" s="163">
        <v>95.2</v>
      </c>
      <c r="K24" s="26"/>
      <c r="L24" s="39" t="s">
        <v>62</v>
      </c>
      <c r="M24" s="431"/>
    </row>
    <row r="25" spans="1:15" ht="64.5" customHeight="1" thickBot="1" x14ac:dyDescent="0.3">
      <c r="A25" s="430" t="s">
        <v>101</v>
      </c>
      <c r="B25" s="430" t="s">
        <v>10</v>
      </c>
      <c r="C25" s="430" t="s">
        <v>63</v>
      </c>
      <c r="D25" s="430" t="s">
        <v>184</v>
      </c>
      <c r="E25" s="26" t="s">
        <v>11</v>
      </c>
      <c r="F25" s="26" t="s">
        <v>49</v>
      </c>
      <c r="G25" s="26">
        <v>100</v>
      </c>
      <c r="H25" s="164">
        <v>100</v>
      </c>
      <c r="I25" s="156">
        <f t="shared" si="0"/>
        <v>100</v>
      </c>
      <c r="J25" s="450">
        <f>(I25+I26+I27+I28+I29+I30)/6</f>
        <v>100</v>
      </c>
      <c r="K25" s="430"/>
      <c r="L25" s="39" t="s">
        <v>62</v>
      </c>
      <c r="M25" s="430"/>
    </row>
    <row r="26" spans="1:15" ht="128.25" thickBot="1" x14ac:dyDescent="0.3">
      <c r="A26" s="434"/>
      <c r="B26" s="434"/>
      <c r="C26" s="434"/>
      <c r="D26" s="431"/>
      <c r="E26" s="26" t="s">
        <v>12</v>
      </c>
      <c r="F26" s="26" t="s">
        <v>49</v>
      </c>
      <c r="G26" s="26">
        <v>100</v>
      </c>
      <c r="H26" s="26">
        <v>100</v>
      </c>
      <c r="I26" s="156">
        <f t="shared" si="0"/>
        <v>100</v>
      </c>
      <c r="J26" s="451"/>
      <c r="K26" s="434"/>
      <c r="L26" s="39" t="s">
        <v>62</v>
      </c>
      <c r="M26" s="434"/>
    </row>
    <row r="27" spans="1:15" ht="102.75" customHeight="1" thickBot="1" x14ac:dyDescent="0.3">
      <c r="A27" s="434"/>
      <c r="B27" s="434"/>
      <c r="C27" s="434"/>
      <c r="D27" s="430" t="s">
        <v>182</v>
      </c>
      <c r="E27" s="26" t="s">
        <v>11</v>
      </c>
      <c r="F27" s="26" t="s">
        <v>49</v>
      </c>
      <c r="G27" s="26">
        <v>100</v>
      </c>
      <c r="H27" s="26">
        <v>100</v>
      </c>
      <c r="I27" s="156">
        <f t="shared" si="0"/>
        <v>100</v>
      </c>
      <c r="J27" s="451"/>
      <c r="K27" s="434"/>
      <c r="L27" s="39" t="s">
        <v>62</v>
      </c>
      <c r="M27" s="434"/>
      <c r="O27" s="151" t="s">
        <v>68</v>
      </c>
    </row>
    <row r="28" spans="1:15" ht="128.25" thickBot="1" x14ac:dyDescent="0.3">
      <c r="A28" s="434"/>
      <c r="B28" s="434"/>
      <c r="C28" s="434"/>
      <c r="D28" s="431"/>
      <c r="E28" s="26" t="s">
        <v>12</v>
      </c>
      <c r="F28" s="26" t="s">
        <v>49</v>
      </c>
      <c r="G28" s="26">
        <v>100</v>
      </c>
      <c r="H28" s="26">
        <v>100</v>
      </c>
      <c r="I28" s="156">
        <f t="shared" si="0"/>
        <v>100</v>
      </c>
      <c r="J28" s="451"/>
      <c r="K28" s="434"/>
      <c r="L28" s="39" t="s">
        <v>62</v>
      </c>
      <c r="M28" s="434"/>
    </row>
    <row r="29" spans="1:15" ht="58.5" customHeight="1" thickBot="1" x14ac:dyDescent="0.3">
      <c r="A29" s="434"/>
      <c r="B29" s="434"/>
      <c r="C29" s="434"/>
      <c r="D29" s="430" t="s">
        <v>183</v>
      </c>
      <c r="E29" s="26" t="s">
        <v>11</v>
      </c>
      <c r="F29" s="26" t="s">
        <v>49</v>
      </c>
      <c r="G29" s="26">
        <v>100</v>
      </c>
      <c r="H29" s="26">
        <v>100</v>
      </c>
      <c r="I29" s="156">
        <f t="shared" si="0"/>
        <v>100</v>
      </c>
      <c r="J29" s="451"/>
      <c r="K29" s="434"/>
      <c r="L29" s="39" t="s">
        <v>62</v>
      </c>
      <c r="M29" s="434"/>
      <c r="O29" s="151" t="s">
        <v>71</v>
      </c>
    </row>
    <row r="30" spans="1:15" ht="128.25" thickBot="1" x14ac:dyDescent="0.3">
      <c r="A30" s="434"/>
      <c r="B30" s="434"/>
      <c r="C30" s="434"/>
      <c r="D30" s="431"/>
      <c r="E30" s="26" t="s">
        <v>12</v>
      </c>
      <c r="F30" s="26" t="s">
        <v>49</v>
      </c>
      <c r="G30" s="26">
        <v>100</v>
      </c>
      <c r="H30" s="26">
        <v>100</v>
      </c>
      <c r="I30" s="156">
        <f t="shared" si="0"/>
        <v>100</v>
      </c>
      <c r="J30" s="451"/>
      <c r="K30" s="434"/>
      <c r="L30" s="39" t="s">
        <v>62</v>
      </c>
      <c r="M30" s="434"/>
    </row>
    <row r="31" spans="1:15" ht="39" thickBot="1" x14ac:dyDescent="0.3">
      <c r="A31" s="431"/>
      <c r="B31" s="431"/>
      <c r="C31" s="431"/>
      <c r="D31" s="26" t="s">
        <v>162</v>
      </c>
      <c r="E31" s="26" t="s">
        <v>57</v>
      </c>
      <c r="F31" s="26" t="s">
        <v>50</v>
      </c>
      <c r="G31" s="26">
        <v>208</v>
      </c>
      <c r="H31" s="26">
        <v>212</v>
      </c>
      <c r="I31" s="156">
        <v>100</v>
      </c>
      <c r="J31" s="441">
        <f>(I31+I32+I33)/3</f>
        <v>100</v>
      </c>
      <c r="K31" s="158"/>
      <c r="L31" s="165" t="s">
        <v>62</v>
      </c>
      <c r="M31" s="166">
        <f>(J31+J25)/2</f>
        <v>100</v>
      </c>
    </row>
    <row r="32" spans="1:15" s="1" customFormat="1" ht="202.15" customHeight="1" thickBot="1" x14ac:dyDescent="0.3">
      <c r="A32" s="261"/>
      <c r="B32" s="261"/>
      <c r="C32" s="261"/>
      <c r="D32" s="263" t="s">
        <v>251</v>
      </c>
      <c r="E32" s="62" t="s">
        <v>57</v>
      </c>
      <c r="F32" s="230" t="s">
        <v>50</v>
      </c>
      <c r="G32" s="13">
        <v>26</v>
      </c>
      <c r="H32" s="158">
        <v>26</v>
      </c>
      <c r="I32" s="276">
        <f>H32/G32*100</f>
        <v>100</v>
      </c>
      <c r="J32" s="442"/>
      <c r="K32" s="258"/>
      <c r="L32" s="71" t="s">
        <v>62</v>
      </c>
      <c r="M32" s="46"/>
    </row>
    <row r="33" spans="1:15" s="1" customFormat="1" ht="168" customHeight="1" thickBot="1" x14ac:dyDescent="0.3">
      <c r="A33" s="261"/>
      <c r="B33" s="261"/>
      <c r="C33" s="261"/>
      <c r="D33" s="109" t="s">
        <v>240</v>
      </c>
      <c r="E33" s="13" t="s">
        <v>57</v>
      </c>
      <c r="F33" s="13" t="s">
        <v>50</v>
      </c>
      <c r="G33" s="13">
        <v>4</v>
      </c>
      <c r="H33" s="158">
        <v>4</v>
      </c>
      <c r="I33" s="275">
        <f>H33/G33*100</f>
        <v>100</v>
      </c>
      <c r="J33" s="443"/>
      <c r="K33" s="259"/>
      <c r="L33" s="71" t="s">
        <v>62</v>
      </c>
      <c r="M33" s="48"/>
    </row>
    <row r="34" spans="1:15" ht="91.5" customHeight="1" thickBot="1" x14ac:dyDescent="0.3">
      <c r="A34" s="430"/>
      <c r="B34" s="430" t="s">
        <v>13</v>
      </c>
      <c r="C34" s="430" t="s">
        <v>63</v>
      </c>
      <c r="D34" s="432" t="s">
        <v>65</v>
      </c>
      <c r="E34" s="26" t="s">
        <v>14</v>
      </c>
      <c r="F34" s="26" t="s">
        <v>49</v>
      </c>
      <c r="G34" s="26">
        <v>100</v>
      </c>
      <c r="H34" s="26">
        <v>98</v>
      </c>
      <c r="I34" s="164">
        <f t="shared" si="0"/>
        <v>98</v>
      </c>
      <c r="J34" s="452">
        <f>(I34+I35+I36+I37+I38+I39)/6</f>
        <v>99.666666666666671</v>
      </c>
      <c r="K34" s="438"/>
      <c r="L34" s="165" t="s">
        <v>62</v>
      </c>
      <c r="M34" s="167"/>
    </row>
    <row r="35" spans="1:15" ht="97.5" customHeight="1" thickBot="1" x14ac:dyDescent="0.3">
      <c r="A35" s="434"/>
      <c r="B35" s="434"/>
      <c r="C35" s="434"/>
      <c r="D35" s="433"/>
      <c r="E35" s="26" t="s">
        <v>15</v>
      </c>
      <c r="F35" s="26" t="s">
        <v>49</v>
      </c>
      <c r="G35" s="26">
        <v>100</v>
      </c>
      <c r="H35" s="26">
        <v>100</v>
      </c>
      <c r="I35" s="164">
        <f t="shared" si="0"/>
        <v>100</v>
      </c>
      <c r="J35" s="453"/>
      <c r="K35" s="439"/>
      <c r="L35" s="165" t="s">
        <v>62</v>
      </c>
      <c r="M35" s="168"/>
    </row>
    <row r="36" spans="1:15" ht="57" customHeight="1" thickBot="1" x14ac:dyDescent="0.3">
      <c r="A36" s="434"/>
      <c r="B36" s="434"/>
      <c r="C36" s="434"/>
      <c r="D36" s="430" t="s">
        <v>66</v>
      </c>
      <c r="E36" s="26" t="s">
        <v>14</v>
      </c>
      <c r="F36" s="26" t="s">
        <v>49</v>
      </c>
      <c r="G36" s="26">
        <v>100</v>
      </c>
      <c r="H36" s="26">
        <v>100</v>
      </c>
      <c r="I36" s="164">
        <f t="shared" si="0"/>
        <v>100</v>
      </c>
      <c r="J36" s="453"/>
      <c r="K36" s="439"/>
      <c r="L36" s="165" t="s">
        <v>62</v>
      </c>
      <c r="M36" s="168"/>
    </row>
    <row r="37" spans="1:15" ht="128.25" thickBot="1" x14ac:dyDescent="0.3">
      <c r="A37" s="434"/>
      <c r="B37" s="434"/>
      <c r="C37" s="434"/>
      <c r="D37" s="431"/>
      <c r="E37" s="26" t="s">
        <v>15</v>
      </c>
      <c r="F37" s="26" t="s">
        <v>49</v>
      </c>
      <c r="G37" s="26">
        <v>100</v>
      </c>
      <c r="H37" s="26">
        <v>100</v>
      </c>
      <c r="I37" s="164">
        <f t="shared" si="0"/>
        <v>100</v>
      </c>
      <c r="J37" s="453"/>
      <c r="K37" s="439"/>
      <c r="L37" s="165" t="s">
        <v>62</v>
      </c>
      <c r="M37" s="168"/>
    </row>
    <row r="38" spans="1:15" ht="64.5" customHeight="1" thickBot="1" x14ac:dyDescent="0.3">
      <c r="A38" s="434"/>
      <c r="B38" s="434"/>
      <c r="C38" s="434"/>
      <c r="D38" s="430" t="s">
        <v>67</v>
      </c>
      <c r="E38" s="26" t="s">
        <v>11</v>
      </c>
      <c r="F38" s="26" t="s">
        <v>49</v>
      </c>
      <c r="G38" s="26">
        <v>100</v>
      </c>
      <c r="H38" s="26">
        <v>100</v>
      </c>
      <c r="I38" s="164">
        <f t="shared" si="0"/>
        <v>100</v>
      </c>
      <c r="J38" s="453"/>
      <c r="K38" s="439"/>
      <c r="L38" s="165" t="s">
        <v>62</v>
      </c>
      <c r="M38" s="168"/>
      <c r="N38" s="151" t="s">
        <v>72</v>
      </c>
    </row>
    <row r="39" spans="1:15" ht="128.25" thickBot="1" x14ac:dyDescent="0.3">
      <c r="A39" s="434"/>
      <c r="B39" s="434"/>
      <c r="C39" s="434"/>
      <c r="D39" s="431"/>
      <c r="E39" s="26" t="s">
        <v>12</v>
      </c>
      <c r="F39" s="26" t="s">
        <v>49</v>
      </c>
      <c r="G39" s="26">
        <v>100</v>
      </c>
      <c r="H39" s="26">
        <v>100</v>
      </c>
      <c r="I39" s="156">
        <f t="shared" si="0"/>
        <v>100</v>
      </c>
      <c r="J39" s="453"/>
      <c r="K39" s="439"/>
      <c r="L39" s="165" t="s">
        <v>62</v>
      </c>
      <c r="M39" s="168"/>
    </row>
    <row r="40" spans="1:15" ht="100.5" hidden="1" customHeight="1" thickBot="1" x14ac:dyDescent="0.3">
      <c r="A40" s="434"/>
      <c r="B40" s="434"/>
      <c r="C40" s="434"/>
      <c r="D40" s="430" t="s">
        <v>194</v>
      </c>
      <c r="E40" s="70" t="s">
        <v>23</v>
      </c>
      <c r="F40" s="39" t="s">
        <v>49</v>
      </c>
      <c r="G40" s="70">
        <v>100</v>
      </c>
      <c r="H40" s="70">
        <v>98</v>
      </c>
      <c r="I40" s="155">
        <f t="shared" si="0"/>
        <v>98</v>
      </c>
      <c r="J40" s="453"/>
      <c r="K40" s="439"/>
      <c r="L40" s="165" t="s">
        <v>62</v>
      </c>
      <c r="M40" s="168"/>
      <c r="N40" s="151" t="s">
        <v>75</v>
      </c>
    </row>
    <row r="41" spans="1:15" ht="81" hidden="1" customHeight="1" thickBot="1" x14ac:dyDescent="0.3">
      <c r="A41" s="434"/>
      <c r="B41" s="434"/>
      <c r="C41" s="434"/>
      <c r="D41" s="434"/>
      <c r="E41" s="158" t="s">
        <v>24</v>
      </c>
      <c r="F41" s="39" t="s">
        <v>49</v>
      </c>
      <c r="G41" s="39">
        <v>100</v>
      </c>
      <c r="H41" s="39">
        <v>0</v>
      </c>
      <c r="I41" s="155">
        <f t="shared" si="0"/>
        <v>0</v>
      </c>
      <c r="J41" s="453"/>
      <c r="K41" s="439"/>
      <c r="L41" s="165" t="s">
        <v>62</v>
      </c>
      <c r="M41" s="168"/>
    </row>
    <row r="42" spans="1:15" ht="53.25" hidden="1" customHeight="1" thickBot="1" x14ac:dyDescent="0.3">
      <c r="A42" s="434"/>
      <c r="B42" s="434"/>
      <c r="C42" s="434"/>
      <c r="D42" s="431"/>
      <c r="E42" s="70" t="s">
        <v>25</v>
      </c>
      <c r="F42" s="39" t="s">
        <v>49</v>
      </c>
      <c r="G42" s="70">
        <v>90</v>
      </c>
      <c r="H42" s="70">
        <v>83</v>
      </c>
      <c r="I42" s="155">
        <f t="shared" si="0"/>
        <v>92.222222222222229</v>
      </c>
      <c r="J42" s="454"/>
      <c r="K42" s="439"/>
      <c r="L42" s="165" t="s">
        <v>62</v>
      </c>
      <c r="M42" s="168"/>
    </row>
    <row r="43" spans="1:15" ht="39" thickBot="1" x14ac:dyDescent="0.3">
      <c r="A43" s="431"/>
      <c r="B43" s="431"/>
      <c r="C43" s="431"/>
      <c r="D43" s="158" t="s">
        <v>162</v>
      </c>
      <c r="E43" s="39" t="s">
        <v>57</v>
      </c>
      <c r="F43" s="39" t="s">
        <v>50</v>
      </c>
      <c r="G43" s="39">
        <v>203</v>
      </c>
      <c r="H43" s="39">
        <v>204</v>
      </c>
      <c r="I43" s="155">
        <v>100</v>
      </c>
      <c r="J43" s="441">
        <f>(I43+I44+I45)/3</f>
        <v>100</v>
      </c>
      <c r="K43" s="439"/>
      <c r="L43" s="165" t="s">
        <v>62</v>
      </c>
      <c r="M43" s="166">
        <f>(J34+J43)/2</f>
        <v>99.833333333333343</v>
      </c>
    </row>
    <row r="44" spans="1:15" s="1" customFormat="1" ht="202.5" customHeight="1" thickBot="1" x14ac:dyDescent="0.3">
      <c r="A44" s="4"/>
      <c r="B44" s="4"/>
      <c r="C44" s="4"/>
      <c r="D44" s="260" t="s">
        <v>251</v>
      </c>
      <c r="E44" s="13" t="s">
        <v>57</v>
      </c>
      <c r="F44" s="56" t="s">
        <v>50</v>
      </c>
      <c r="G44" s="13">
        <v>7</v>
      </c>
      <c r="H44" s="39">
        <v>7</v>
      </c>
      <c r="I44" s="29">
        <f>H44/G44*100</f>
        <v>100</v>
      </c>
      <c r="J44" s="442"/>
      <c r="K44" s="439"/>
      <c r="L44" s="71" t="s">
        <v>62</v>
      </c>
      <c r="M44" s="111"/>
    </row>
    <row r="45" spans="1:15" s="1" customFormat="1" ht="168" customHeight="1" thickBot="1" x14ac:dyDescent="0.3">
      <c r="A45" s="271"/>
      <c r="B45" s="277"/>
      <c r="C45" s="277"/>
      <c r="D45" s="278" t="s">
        <v>240</v>
      </c>
      <c r="E45" s="257" t="s">
        <v>57</v>
      </c>
      <c r="F45" s="59" t="s">
        <v>50</v>
      </c>
      <c r="G45" s="13">
        <v>4</v>
      </c>
      <c r="H45" s="158">
        <v>4</v>
      </c>
      <c r="I45" s="275">
        <f>H45/G45*100</f>
        <v>100</v>
      </c>
      <c r="J45" s="443"/>
      <c r="K45" s="439"/>
      <c r="L45" s="257" t="s">
        <v>62</v>
      </c>
      <c r="M45" s="275"/>
    </row>
    <row r="46" spans="1:15" ht="90.75" customHeight="1" thickBot="1" x14ac:dyDescent="0.3">
      <c r="A46" s="435"/>
      <c r="B46" s="435" t="s">
        <v>16</v>
      </c>
      <c r="C46" s="435" t="s">
        <v>63</v>
      </c>
      <c r="D46" s="430" t="s">
        <v>195</v>
      </c>
      <c r="E46" s="169" t="s">
        <v>205</v>
      </c>
      <c r="F46" s="39" t="s">
        <v>49</v>
      </c>
      <c r="G46" s="26">
        <v>100</v>
      </c>
      <c r="H46" s="26">
        <v>100</v>
      </c>
      <c r="I46" s="156">
        <f t="shared" si="0"/>
        <v>100</v>
      </c>
      <c r="J46" s="447">
        <f>(I46+I47+I50+I51+I52+I53)/6</f>
        <v>100</v>
      </c>
      <c r="K46" s="439"/>
      <c r="L46" s="165" t="s">
        <v>62</v>
      </c>
      <c r="M46" s="168"/>
      <c r="N46" s="151">
        <f>(75+96+98+92+70+95)/6</f>
        <v>87.666666666666671</v>
      </c>
      <c r="O46" s="151">
        <f>(95+98+92+98+67+98)/6</f>
        <v>91.333333333333329</v>
      </c>
    </row>
    <row r="47" spans="1:15" ht="128.25" thickBot="1" x14ac:dyDescent="0.3">
      <c r="A47" s="436"/>
      <c r="B47" s="436"/>
      <c r="C47" s="436"/>
      <c r="D47" s="434"/>
      <c r="E47" s="39" t="s">
        <v>12</v>
      </c>
      <c r="F47" s="39" t="s">
        <v>49</v>
      </c>
      <c r="G47" s="26">
        <v>100</v>
      </c>
      <c r="H47" s="26">
        <v>100</v>
      </c>
      <c r="I47" s="156">
        <f t="shared" si="0"/>
        <v>100</v>
      </c>
      <c r="J47" s="448"/>
      <c r="K47" s="439"/>
      <c r="L47" s="165" t="s">
        <v>62</v>
      </c>
      <c r="M47" s="168"/>
      <c r="N47" s="151">
        <f>(68+45+50+80+80+80)/6</f>
        <v>67.166666666666671</v>
      </c>
      <c r="O47" s="151">
        <f>(68+33+52+79+80+90)/6</f>
        <v>67</v>
      </c>
    </row>
    <row r="48" spans="1:15" ht="48.75" hidden="1" customHeight="1" thickBot="1" x14ac:dyDescent="0.3">
      <c r="A48" s="436"/>
      <c r="B48" s="436"/>
      <c r="C48" s="436"/>
      <c r="D48" s="434"/>
      <c r="E48" s="169" t="s">
        <v>206</v>
      </c>
      <c r="F48" s="39" t="s">
        <v>49</v>
      </c>
      <c r="G48" s="26">
        <v>100</v>
      </c>
      <c r="H48" s="26">
        <v>0</v>
      </c>
      <c r="I48" s="156">
        <f t="shared" ref="I48:I51" si="1">H48/G48*100</f>
        <v>0</v>
      </c>
      <c r="J48" s="448"/>
      <c r="K48" s="439"/>
      <c r="L48" s="165"/>
      <c r="M48" s="168"/>
    </row>
    <row r="49" spans="1:15" ht="128.25" hidden="1" customHeight="1" thickBot="1" x14ac:dyDescent="0.3">
      <c r="A49" s="436"/>
      <c r="B49" s="436"/>
      <c r="C49" s="436"/>
      <c r="D49" s="431"/>
      <c r="E49" s="39" t="s">
        <v>12</v>
      </c>
      <c r="F49" s="39" t="s">
        <v>49</v>
      </c>
      <c r="G49" s="26">
        <v>100</v>
      </c>
      <c r="H49" s="26">
        <v>100</v>
      </c>
      <c r="I49" s="156">
        <f t="shared" si="1"/>
        <v>100</v>
      </c>
      <c r="J49" s="448"/>
      <c r="K49" s="439"/>
      <c r="L49" s="165" t="s">
        <v>62</v>
      </c>
      <c r="M49" s="168"/>
      <c r="N49" s="151">
        <f>(60+27+40+44+55+55)/6</f>
        <v>46.833333333333336</v>
      </c>
      <c r="O49" s="151">
        <f>(43+48+51+34+27+58)/6</f>
        <v>43.5</v>
      </c>
    </row>
    <row r="50" spans="1:15" ht="55.5" customHeight="1" thickBot="1" x14ac:dyDescent="0.3">
      <c r="A50" s="436"/>
      <c r="B50" s="436"/>
      <c r="C50" s="436"/>
      <c r="D50" s="430" t="s">
        <v>196</v>
      </c>
      <c r="E50" s="26" t="s">
        <v>20</v>
      </c>
      <c r="F50" s="39" t="s">
        <v>49</v>
      </c>
      <c r="G50" s="26">
        <v>100</v>
      </c>
      <c r="H50" s="26">
        <v>100</v>
      </c>
      <c r="I50" s="156">
        <f t="shared" si="1"/>
        <v>100</v>
      </c>
      <c r="J50" s="448"/>
      <c r="K50" s="439"/>
      <c r="L50" s="165" t="s">
        <v>62</v>
      </c>
      <c r="M50" s="168"/>
      <c r="N50" s="151" t="s">
        <v>77</v>
      </c>
    </row>
    <row r="51" spans="1:15" ht="141.75" customHeight="1" thickBot="1" x14ac:dyDescent="0.3">
      <c r="A51" s="436"/>
      <c r="B51" s="436"/>
      <c r="C51" s="436"/>
      <c r="D51" s="431"/>
      <c r="E51" s="26" t="s">
        <v>21</v>
      </c>
      <c r="F51" s="39" t="s">
        <v>49</v>
      </c>
      <c r="G51" s="26">
        <v>100</v>
      </c>
      <c r="H51" s="26">
        <v>100</v>
      </c>
      <c r="I51" s="156">
        <f t="shared" si="1"/>
        <v>100</v>
      </c>
      <c r="J51" s="448"/>
      <c r="K51" s="439"/>
      <c r="L51" s="165" t="s">
        <v>62</v>
      </c>
      <c r="M51" s="170"/>
    </row>
    <row r="52" spans="1:15" ht="55.5" customHeight="1" thickBot="1" x14ac:dyDescent="0.3">
      <c r="A52" s="436"/>
      <c r="B52" s="436"/>
      <c r="C52" s="436"/>
      <c r="D52" s="430" t="s">
        <v>67</v>
      </c>
      <c r="E52" s="26" t="s">
        <v>20</v>
      </c>
      <c r="F52" s="39" t="s">
        <v>49</v>
      </c>
      <c r="G52" s="26">
        <v>100</v>
      </c>
      <c r="H52" s="26">
        <v>100</v>
      </c>
      <c r="I52" s="156">
        <f t="shared" si="0"/>
        <v>100</v>
      </c>
      <c r="J52" s="448"/>
      <c r="K52" s="439"/>
      <c r="L52" s="165" t="s">
        <v>62</v>
      </c>
      <c r="M52" s="168"/>
      <c r="N52" s="151" t="s">
        <v>77</v>
      </c>
    </row>
    <row r="53" spans="1:15" ht="141.75" customHeight="1" thickBot="1" x14ac:dyDescent="0.3">
      <c r="A53" s="436"/>
      <c r="B53" s="436"/>
      <c r="C53" s="436"/>
      <c r="D53" s="431"/>
      <c r="E53" s="26" t="s">
        <v>21</v>
      </c>
      <c r="F53" s="39" t="s">
        <v>49</v>
      </c>
      <c r="G53" s="26">
        <v>100</v>
      </c>
      <c r="H53" s="26">
        <v>100</v>
      </c>
      <c r="I53" s="156">
        <f t="shared" si="0"/>
        <v>100</v>
      </c>
      <c r="J53" s="449"/>
      <c r="K53" s="440"/>
      <c r="L53" s="165" t="s">
        <v>62</v>
      </c>
      <c r="M53" s="170"/>
    </row>
    <row r="54" spans="1:15" ht="39" thickBot="1" x14ac:dyDescent="0.3">
      <c r="A54" s="437"/>
      <c r="B54" s="437"/>
      <c r="C54" s="437"/>
      <c r="D54" s="158" t="s">
        <v>162</v>
      </c>
      <c r="E54" s="39" t="s">
        <v>57</v>
      </c>
      <c r="F54" s="39" t="s">
        <v>50</v>
      </c>
      <c r="G54" s="39">
        <v>34</v>
      </c>
      <c r="H54" s="39">
        <v>34</v>
      </c>
      <c r="I54" s="155">
        <f>H54/G54*100-0.7</f>
        <v>99.3</v>
      </c>
      <c r="J54" s="441">
        <f>(I54+I55+I56)/3</f>
        <v>99.766666666666666</v>
      </c>
      <c r="K54" s="39"/>
      <c r="L54" s="165" t="s">
        <v>62</v>
      </c>
      <c r="M54" s="166">
        <f>(J54+J46)/2</f>
        <v>99.883333333333326</v>
      </c>
    </row>
    <row r="55" spans="1:15" s="1" customFormat="1" ht="189.75" customHeight="1" thickBot="1" x14ac:dyDescent="0.3">
      <c r="A55" s="264"/>
      <c r="B55" s="267"/>
      <c r="C55" s="268"/>
      <c r="D55" s="269" t="s">
        <v>251</v>
      </c>
      <c r="E55" s="196" t="s">
        <v>57</v>
      </c>
      <c r="F55" s="13" t="s">
        <v>50</v>
      </c>
      <c r="G55" s="13">
        <v>1</v>
      </c>
      <c r="H55" s="158">
        <v>1</v>
      </c>
      <c r="I55" s="270">
        <v>100</v>
      </c>
      <c r="J55" s="442"/>
      <c r="K55" s="13"/>
      <c r="L55" s="71" t="s">
        <v>62</v>
      </c>
      <c r="M55" s="111"/>
    </row>
    <row r="56" spans="1:15" s="1" customFormat="1" ht="168" customHeight="1" thickBot="1" x14ac:dyDescent="0.3">
      <c r="A56" s="254"/>
      <c r="B56" s="267"/>
      <c r="C56" s="281"/>
      <c r="D56" s="62" t="s">
        <v>240</v>
      </c>
      <c r="E56" s="189" t="s">
        <v>57</v>
      </c>
      <c r="F56" s="257" t="s">
        <v>50</v>
      </c>
      <c r="G56" s="13">
        <v>0</v>
      </c>
      <c r="H56" s="158">
        <v>0</v>
      </c>
      <c r="I56" s="284">
        <v>100</v>
      </c>
      <c r="J56" s="443"/>
      <c r="K56" s="258"/>
      <c r="L56" s="257" t="s">
        <v>62</v>
      </c>
      <c r="M56" s="275"/>
    </row>
    <row r="57" spans="1:15" ht="100.5" customHeight="1" thickBot="1" x14ac:dyDescent="0.3">
      <c r="A57" s="435"/>
      <c r="B57" s="435" t="s">
        <v>22</v>
      </c>
      <c r="C57" s="435" t="s">
        <v>63</v>
      </c>
      <c r="D57" s="430" t="s">
        <v>188</v>
      </c>
      <c r="E57" s="293" t="s">
        <v>8</v>
      </c>
      <c r="F57" s="39" t="s">
        <v>49</v>
      </c>
      <c r="G57" s="26">
        <v>82</v>
      </c>
      <c r="H57" s="164">
        <v>82</v>
      </c>
      <c r="I57" s="294">
        <f t="shared" si="0"/>
        <v>100</v>
      </c>
      <c r="J57" s="444">
        <f>(I57+I58+I59+I60)/4</f>
        <v>100</v>
      </c>
      <c r="K57" s="430"/>
      <c r="L57" s="39" t="s">
        <v>62</v>
      </c>
      <c r="M57" s="171"/>
    </row>
    <row r="58" spans="1:15" ht="77.25" thickBot="1" x14ac:dyDescent="0.3">
      <c r="A58" s="436"/>
      <c r="B58" s="436"/>
      <c r="C58" s="436"/>
      <c r="D58" s="431"/>
      <c r="E58" s="272" t="s">
        <v>9</v>
      </c>
      <c r="F58" s="39" t="s">
        <v>49</v>
      </c>
      <c r="G58" s="26">
        <v>100</v>
      </c>
      <c r="H58" s="26">
        <v>100</v>
      </c>
      <c r="I58" s="156">
        <f t="shared" si="0"/>
        <v>100</v>
      </c>
      <c r="J58" s="445"/>
      <c r="K58" s="431"/>
      <c r="L58" s="39" t="s">
        <v>62</v>
      </c>
      <c r="M58" s="172"/>
    </row>
    <row r="59" spans="1:15" s="1" customFormat="1" ht="118.5" customHeight="1" thickBot="1" x14ac:dyDescent="0.3">
      <c r="A59" s="436"/>
      <c r="B59" s="436"/>
      <c r="C59" s="436"/>
      <c r="D59" s="8" t="s">
        <v>243</v>
      </c>
      <c r="E59" s="8" t="s">
        <v>132</v>
      </c>
      <c r="F59" s="6" t="s">
        <v>49</v>
      </c>
      <c r="G59" s="8">
        <v>100</v>
      </c>
      <c r="H59" s="8">
        <v>100</v>
      </c>
      <c r="I59" s="9">
        <f t="shared" si="0"/>
        <v>100</v>
      </c>
      <c r="J59" s="445"/>
      <c r="K59" s="8"/>
      <c r="L59" s="39" t="s">
        <v>62</v>
      </c>
      <c r="M59" s="291"/>
    </row>
    <row r="60" spans="1:15" s="1" customFormat="1" ht="91.5" customHeight="1" thickBot="1" x14ac:dyDescent="0.3">
      <c r="A60" s="436"/>
      <c r="B60" s="436"/>
      <c r="C60" s="436"/>
      <c r="D60" s="8"/>
      <c r="E60" s="11" t="s">
        <v>9</v>
      </c>
      <c r="F60" s="6" t="s">
        <v>49</v>
      </c>
      <c r="G60" s="8">
        <v>100</v>
      </c>
      <c r="H60" s="8">
        <v>100</v>
      </c>
      <c r="I60" s="9">
        <f t="shared" si="0"/>
        <v>100</v>
      </c>
      <c r="J60" s="446"/>
      <c r="K60" s="8"/>
      <c r="L60" s="39" t="s">
        <v>62</v>
      </c>
      <c r="M60" s="291"/>
    </row>
    <row r="61" spans="1:15" s="1" customFormat="1" ht="79.5" customHeight="1" thickBot="1" x14ac:dyDescent="0.3">
      <c r="A61" s="436"/>
      <c r="B61" s="436"/>
      <c r="C61" s="436"/>
      <c r="D61" s="274" t="s">
        <v>254</v>
      </c>
      <c r="E61" s="8" t="s">
        <v>148</v>
      </c>
      <c r="F61" s="8" t="s">
        <v>149</v>
      </c>
      <c r="G61" s="8">
        <v>5987</v>
      </c>
      <c r="H61" s="8">
        <v>5987</v>
      </c>
      <c r="I61" s="25">
        <f>H61/G61*100</f>
        <v>100</v>
      </c>
      <c r="J61" s="405">
        <f>(I61+I62)/2</f>
        <v>100</v>
      </c>
      <c r="K61" s="8"/>
      <c r="L61" s="6" t="s">
        <v>62</v>
      </c>
      <c r="M61" s="46"/>
    </row>
    <row r="62" spans="1:15" s="1" customFormat="1" ht="135.75" customHeight="1" thickBot="1" x14ac:dyDescent="0.3">
      <c r="A62" s="436"/>
      <c r="B62" s="436"/>
      <c r="C62" s="436"/>
      <c r="D62" s="262" t="s">
        <v>175</v>
      </c>
      <c r="E62" s="12" t="s">
        <v>148</v>
      </c>
      <c r="F62" s="12" t="s">
        <v>149</v>
      </c>
      <c r="G62" s="12">
        <v>19215</v>
      </c>
      <c r="H62" s="70">
        <f>G62</f>
        <v>19215</v>
      </c>
      <c r="I62" s="60">
        <f>H62/G62*100</f>
        <v>100</v>
      </c>
      <c r="J62" s="406"/>
      <c r="K62" s="12"/>
      <c r="L62" s="71" t="s">
        <v>62</v>
      </c>
      <c r="M62" s="46"/>
    </row>
    <row r="63" spans="1:15" ht="21" customHeight="1" thickBot="1" x14ac:dyDescent="0.3">
      <c r="A63" s="424" t="s">
        <v>156</v>
      </c>
      <c r="B63" s="425"/>
      <c r="C63" s="426"/>
      <c r="D63" s="165"/>
      <c r="E63" s="165"/>
      <c r="F63" s="165"/>
      <c r="G63" s="165"/>
      <c r="H63" s="165"/>
      <c r="I63" s="288"/>
      <c r="J63" s="289"/>
      <c r="K63" s="165"/>
      <c r="L63" s="39"/>
      <c r="M63" s="153">
        <f>(J57+J61)/2</f>
        <v>100</v>
      </c>
    </row>
    <row r="64" spans="1:15" x14ac:dyDescent="0.25">
      <c r="A64" s="427" t="s">
        <v>156</v>
      </c>
      <c r="B64" s="428"/>
      <c r="C64" s="429"/>
      <c r="D64" s="272"/>
      <c r="E64" s="272"/>
      <c r="F64" s="272"/>
      <c r="G64" s="272"/>
      <c r="H64" s="272"/>
      <c r="I64" s="286"/>
      <c r="J64" s="287"/>
      <c r="K64" s="272"/>
      <c r="L64" s="272"/>
      <c r="M64" s="290">
        <f>(M31+M43+M54+M63)/4</f>
        <v>99.929166666666674</v>
      </c>
    </row>
    <row r="65" spans="1:13" ht="21" customHeight="1" x14ac:dyDescent="0.25">
      <c r="A65" s="151" t="s">
        <v>157</v>
      </c>
      <c r="G65" s="66"/>
      <c r="H65" s="66"/>
      <c r="I65" s="173"/>
      <c r="J65" s="174"/>
      <c r="K65" s="66"/>
      <c r="L65" s="66"/>
      <c r="M65" s="173"/>
    </row>
    <row r="66" spans="1:13" ht="22.5" customHeight="1" x14ac:dyDescent="0.25">
      <c r="A66" s="151" t="s">
        <v>158</v>
      </c>
      <c r="G66" s="66"/>
      <c r="H66" s="66"/>
      <c r="I66" s="173"/>
      <c r="J66" s="174"/>
      <c r="K66" s="66"/>
      <c r="L66" s="66"/>
      <c r="M66" s="173"/>
    </row>
    <row r="67" spans="1:13" x14ac:dyDescent="0.25">
      <c r="A67" s="151" t="s">
        <v>300</v>
      </c>
    </row>
    <row r="68" spans="1:13" ht="39" hidden="1" customHeight="1" thickBot="1" x14ac:dyDescent="0.3"/>
    <row r="69" spans="1:13" ht="39" customHeight="1" x14ac:dyDescent="0.25">
      <c r="A69" s="151" t="s">
        <v>102</v>
      </c>
      <c r="G69" s="151" t="s">
        <v>190</v>
      </c>
    </row>
    <row r="70" spans="1:13" ht="24.75" customHeight="1" x14ac:dyDescent="0.25"/>
    <row r="71" spans="1:13" x14ac:dyDescent="0.25">
      <c r="A71" s="151" t="s">
        <v>1</v>
      </c>
      <c r="G71" s="151" t="s">
        <v>26</v>
      </c>
    </row>
    <row r="74" spans="1:13" x14ac:dyDescent="0.25">
      <c r="A74" s="151" t="s">
        <v>91</v>
      </c>
    </row>
  </sheetData>
  <mergeCells count="48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B25:B31"/>
    <mergeCell ref="C25:C31"/>
    <mergeCell ref="J25:J30"/>
    <mergeCell ref="A34:A43"/>
    <mergeCell ref="B34:B43"/>
    <mergeCell ref="C34:C43"/>
    <mergeCell ref="J34:J42"/>
    <mergeCell ref="J61:J62"/>
    <mergeCell ref="B57:B62"/>
    <mergeCell ref="C57:C62"/>
    <mergeCell ref="J46:J53"/>
    <mergeCell ref="B46:B54"/>
    <mergeCell ref="C46:C54"/>
    <mergeCell ref="M25:M30"/>
    <mergeCell ref="K25:K30"/>
    <mergeCell ref="K34:K53"/>
    <mergeCell ref="K57:K58"/>
    <mergeCell ref="J31:J33"/>
    <mergeCell ref="J43:J45"/>
    <mergeCell ref="J54:J56"/>
    <mergeCell ref="J57:J60"/>
    <mergeCell ref="A63:C63"/>
    <mergeCell ref="A64:C64"/>
    <mergeCell ref="D25:D26"/>
    <mergeCell ref="D29:D30"/>
    <mergeCell ref="D27:D28"/>
    <mergeCell ref="D34:D35"/>
    <mergeCell ref="D36:D37"/>
    <mergeCell ref="D38:D39"/>
    <mergeCell ref="D52:D53"/>
    <mergeCell ref="D57:D58"/>
    <mergeCell ref="D40:D42"/>
    <mergeCell ref="D46:D49"/>
    <mergeCell ref="D50:D51"/>
    <mergeCell ref="A57:A62"/>
    <mergeCell ref="A46:A54"/>
    <mergeCell ref="A25:A31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52" workbookViewId="0">
      <selection activeCell="G57" sqref="G57:G58"/>
    </sheetView>
  </sheetViews>
  <sheetFormatPr defaultColWidth="9.140625" defaultRowHeight="15" x14ac:dyDescent="0.25"/>
  <cols>
    <col min="1" max="1" width="10" style="1" customWidth="1"/>
    <col min="2" max="2" width="13.7109375" style="1" customWidth="1"/>
    <col min="3" max="3" width="8.5703125" style="1" customWidth="1"/>
    <col min="4" max="4" width="18.7109375" style="1" customWidth="1"/>
    <col min="5" max="5" width="27.5703125" style="1" customWidth="1"/>
    <col min="6" max="6" width="7.7109375" style="1" customWidth="1"/>
    <col min="7" max="7" width="8.85546875" style="1" customWidth="1"/>
    <col min="8" max="8" width="10.140625" style="1" customWidth="1"/>
    <col min="9" max="9" width="9.85546875" style="1" customWidth="1"/>
    <col min="10" max="10" width="9.7109375" style="1" customWidth="1"/>
    <col min="11" max="11" width="12.28515625" style="1" customWidth="1"/>
    <col min="12" max="12" width="11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 x14ac:dyDescent="0.25">
      <c r="A1" s="146"/>
      <c r="L1" s="146"/>
      <c r="M1" s="146" t="s">
        <v>27</v>
      </c>
    </row>
    <row r="2" spans="1:13" x14ac:dyDescent="0.25">
      <c r="A2" s="146"/>
      <c r="I2" s="468" t="s">
        <v>138</v>
      </c>
      <c r="J2" s="468"/>
      <c r="K2" s="468"/>
      <c r="L2" s="468"/>
      <c r="M2" s="468"/>
    </row>
    <row r="3" spans="1:13" x14ac:dyDescent="0.25">
      <c r="A3" s="146"/>
      <c r="I3" s="468" t="s">
        <v>139</v>
      </c>
      <c r="J3" s="468"/>
      <c r="K3" s="468"/>
      <c r="L3" s="468"/>
      <c r="M3" s="468"/>
    </row>
    <row r="4" spans="1:13" x14ac:dyDescent="0.25">
      <c r="A4" s="146"/>
      <c r="L4" s="146"/>
      <c r="M4" s="146" t="s">
        <v>33</v>
      </c>
    </row>
    <row r="5" spans="1:13" x14ac:dyDescent="0.25">
      <c r="A5" s="3"/>
    </row>
    <row r="6" spans="1:13" x14ac:dyDescent="0.25">
      <c r="A6" s="469" t="s">
        <v>140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</row>
    <row r="7" spans="1:13" x14ac:dyDescent="0.25">
      <c r="A7" s="469" t="s">
        <v>141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</row>
    <row r="8" spans="1:13" x14ac:dyDescent="0.25">
      <c r="A8" s="469" t="s">
        <v>302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</row>
    <row r="9" spans="1:13" ht="15.75" thickBot="1" x14ac:dyDescent="0.3">
      <c r="A9" s="3"/>
    </row>
    <row r="10" spans="1:13" ht="217.5" thickBot="1" x14ac:dyDescent="0.3">
      <c r="A10" s="4" t="s">
        <v>36</v>
      </c>
      <c r="B10" s="5" t="s">
        <v>37</v>
      </c>
      <c r="C10" s="5" t="s">
        <v>38</v>
      </c>
      <c r="D10" s="5" t="s">
        <v>39</v>
      </c>
      <c r="E10" s="5" t="s">
        <v>2</v>
      </c>
      <c r="F10" s="5" t="s">
        <v>40</v>
      </c>
      <c r="G10" s="5" t="s">
        <v>41</v>
      </c>
      <c r="H10" s="5" t="s">
        <v>42</v>
      </c>
      <c r="I10" s="5" t="s">
        <v>154</v>
      </c>
      <c r="J10" s="5" t="s">
        <v>155</v>
      </c>
      <c r="K10" s="5" t="s">
        <v>45</v>
      </c>
      <c r="L10" s="5" t="s">
        <v>46</v>
      </c>
      <c r="M10" s="5" t="s">
        <v>47</v>
      </c>
    </row>
    <row r="11" spans="1:13" s="43" customFormat="1" ht="11.25" customHeight="1" thickBot="1" x14ac:dyDescent="0.25">
      <c r="A11" s="40">
        <v>1</v>
      </c>
      <c r="B11" s="41">
        <v>2</v>
      </c>
      <c r="C11" s="41">
        <v>3</v>
      </c>
      <c r="D11" s="41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1">
        <v>10</v>
      </c>
      <c r="K11" s="42">
        <v>11</v>
      </c>
      <c r="L11" s="42">
        <v>12</v>
      </c>
      <c r="M11" s="41">
        <v>13</v>
      </c>
    </row>
    <row r="12" spans="1:13" ht="45.75" customHeight="1" thickBot="1" x14ac:dyDescent="0.3">
      <c r="A12" s="459" t="s">
        <v>141</v>
      </c>
      <c r="B12" s="459" t="s">
        <v>10</v>
      </c>
      <c r="C12" s="339" t="s">
        <v>63</v>
      </c>
      <c r="D12" s="459" t="s">
        <v>166</v>
      </c>
      <c r="E12" s="6" t="s">
        <v>11</v>
      </c>
      <c r="F12" s="6" t="s">
        <v>49</v>
      </c>
      <c r="G12" s="6">
        <v>100</v>
      </c>
      <c r="H12" s="6">
        <v>100</v>
      </c>
      <c r="I12" s="29">
        <f>H12/G12*100</f>
        <v>100</v>
      </c>
      <c r="J12" s="44">
        <f>(I12+I13+I14+I15+I17+I18+I19+I20)/8</f>
        <v>100</v>
      </c>
      <c r="K12" s="6" t="s">
        <v>142</v>
      </c>
      <c r="L12" s="6" t="s">
        <v>62</v>
      </c>
      <c r="M12" s="44"/>
    </row>
    <row r="13" spans="1:13" ht="78.75" customHeight="1" thickBot="1" x14ac:dyDescent="0.3">
      <c r="A13" s="465"/>
      <c r="B13" s="465"/>
      <c r="C13" s="340"/>
      <c r="D13" s="460"/>
      <c r="E13" s="8" t="s">
        <v>12</v>
      </c>
      <c r="F13" s="8" t="s">
        <v>49</v>
      </c>
      <c r="G13" s="8">
        <v>100</v>
      </c>
      <c r="H13" s="8">
        <v>100</v>
      </c>
      <c r="I13" s="27">
        <f t="shared" ref="I13:I20" si="0">H13/G13*100</f>
        <v>100</v>
      </c>
      <c r="J13" s="45"/>
      <c r="K13" s="8"/>
      <c r="L13" s="6" t="s">
        <v>62</v>
      </c>
      <c r="M13" s="46"/>
    </row>
    <row r="14" spans="1:13" ht="43.5" customHeight="1" thickBot="1" x14ac:dyDescent="0.3">
      <c r="A14" s="465"/>
      <c r="B14" s="465"/>
      <c r="C14" s="340"/>
      <c r="D14" s="459" t="s">
        <v>167</v>
      </c>
      <c r="E14" s="6" t="s">
        <v>11</v>
      </c>
      <c r="F14" s="8" t="s">
        <v>49</v>
      </c>
      <c r="G14" s="8">
        <v>100</v>
      </c>
      <c r="H14" s="8">
        <v>100</v>
      </c>
      <c r="I14" s="27">
        <f t="shared" si="0"/>
        <v>100</v>
      </c>
      <c r="J14" s="45"/>
      <c r="K14" s="6" t="s">
        <v>142</v>
      </c>
      <c r="L14" s="6" t="s">
        <v>62</v>
      </c>
      <c r="M14" s="46"/>
    </row>
    <row r="15" spans="1:13" ht="87.75" customHeight="1" thickBot="1" x14ac:dyDescent="0.3">
      <c r="A15" s="460"/>
      <c r="B15" s="460"/>
      <c r="C15" s="340"/>
      <c r="D15" s="460"/>
      <c r="E15" s="8" t="s">
        <v>12</v>
      </c>
      <c r="F15" s="8" t="s">
        <v>49</v>
      </c>
      <c r="G15" s="8">
        <v>100</v>
      </c>
      <c r="H15" s="8">
        <v>100</v>
      </c>
      <c r="I15" s="27">
        <f t="shared" si="0"/>
        <v>100</v>
      </c>
      <c r="J15" s="47"/>
      <c r="K15" s="8"/>
      <c r="L15" s="56" t="s">
        <v>62</v>
      </c>
      <c r="M15" s="57"/>
    </row>
    <row r="16" spans="1:13" s="51" customFormat="1" ht="11.25" hidden="1" customHeight="1" thickBot="1" x14ac:dyDescent="0.25">
      <c r="A16" s="49">
        <v>1</v>
      </c>
      <c r="B16" s="50">
        <v>2</v>
      </c>
      <c r="C16" s="340"/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69">
        <v>9</v>
      </c>
      <c r="J16" s="50">
        <v>10</v>
      </c>
      <c r="K16" s="50">
        <v>11</v>
      </c>
      <c r="L16" s="140">
        <v>12</v>
      </c>
      <c r="M16" s="141">
        <v>13</v>
      </c>
    </row>
    <row r="17" spans="1:15" ht="40.5" customHeight="1" thickBot="1" x14ac:dyDescent="0.3">
      <c r="A17" s="459"/>
      <c r="B17" s="459"/>
      <c r="C17" s="340"/>
      <c r="D17" s="459" t="s">
        <v>170</v>
      </c>
      <c r="E17" s="6" t="s">
        <v>11</v>
      </c>
      <c r="F17" s="6" t="s">
        <v>49</v>
      </c>
      <c r="G17" s="6">
        <v>100</v>
      </c>
      <c r="H17" s="6">
        <v>100</v>
      </c>
      <c r="I17" s="29">
        <f t="shared" si="0"/>
        <v>100</v>
      </c>
      <c r="J17" s="52"/>
      <c r="K17" s="6" t="s">
        <v>142</v>
      </c>
      <c r="L17" s="56" t="s">
        <v>62</v>
      </c>
      <c r="M17" s="57"/>
      <c r="O17" s="1" t="s">
        <v>59</v>
      </c>
    </row>
    <row r="18" spans="1:15" ht="79.5" customHeight="1" thickBot="1" x14ac:dyDescent="0.3">
      <c r="A18" s="465"/>
      <c r="B18" s="465"/>
      <c r="C18" s="340"/>
      <c r="D18" s="460"/>
      <c r="E18" s="8" t="s">
        <v>12</v>
      </c>
      <c r="F18" s="8" t="s">
        <v>49</v>
      </c>
      <c r="G18" s="8">
        <v>100</v>
      </c>
      <c r="H18" s="8">
        <v>100</v>
      </c>
      <c r="I18" s="27">
        <f t="shared" si="0"/>
        <v>100</v>
      </c>
      <c r="J18" s="45"/>
      <c r="K18" s="8"/>
      <c r="L18" s="6" t="s">
        <v>62</v>
      </c>
      <c r="M18" s="46"/>
    </row>
    <row r="19" spans="1:15" ht="41.25" customHeight="1" thickBot="1" x14ac:dyDescent="0.3">
      <c r="A19" s="465"/>
      <c r="B19" s="465"/>
      <c r="C19" s="340"/>
      <c r="D19" s="459" t="s">
        <v>168</v>
      </c>
      <c r="E19" s="6" t="s">
        <v>11</v>
      </c>
      <c r="F19" s="8" t="s">
        <v>49</v>
      </c>
      <c r="G19" s="12">
        <v>100</v>
      </c>
      <c r="H19" s="12">
        <v>100</v>
      </c>
      <c r="I19" s="27">
        <f t="shared" si="0"/>
        <v>100</v>
      </c>
      <c r="J19" s="45"/>
      <c r="K19" s="6" t="s">
        <v>142</v>
      </c>
      <c r="L19" s="6" t="s">
        <v>62</v>
      </c>
      <c r="M19" s="46"/>
      <c r="O19" s="1" t="s">
        <v>58</v>
      </c>
    </row>
    <row r="20" spans="1:15" ht="78.75" customHeight="1" thickBot="1" x14ac:dyDescent="0.3">
      <c r="A20" s="465"/>
      <c r="B20" s="465"/>
      <c r="C20" s="340"/>
      <c r="D20" s="460"/>
      <c r="E20" s="8" t="s">
        <v>12</v>
      </c>
      <c r="F20" s="8" t="s">
        <v>49</v>
      </c>
      <c r="G20" s="6">
        <v>100</v>
      </c>
      <c r="H20" s="6">
        <v>100</v>
      </c>
      <c r="I20" s="27">
        <f t="shared" si="0"/>
        <v>100</v>
      </c>
      <c r="J20" s="47"/>
      <c r="K20" s="8"/>
      <c r="L20" s="6" t="s">
        <v>62</v>
      </c>
      <c r="M20" s="46"/>
    </row>
    <row r="21" spans="1:15" ht="42" customHeight="1" thickBot="1" x14ac:dyDescent="0.3">
      <c r="A21" s="465"/>
      <c r="B21" s="465"/>
      <c r="C21" s="340"/>
      <c r="D21" s="143" t="s">
        <v>169</v>
      </c>
      <c r="E21" s="12" t="s">
        <v>57</v>
      </c>
      <c r="F21" s="12" t="s">
        <v>50</v>
      </c>
      <c r="G21" s="12">
        <v>329</v>
      </c>
      <c r="H21" s="70">
        <v>328</v>
      </c>
      <c r="I21" s="60">
        <f>H21/G21*100</f>
        <v>99.696048632218847</v>
      </c>
      <c r="J21" s="461">
        <f>(I21+I22+I23+I24)/4</f>
        <v>91.59067882472138</v>
      </c>
      <c r="K21" s="12"/>
      <c r="L21" s="71" t="s">
        <v>62</v>
      </c>
      <c r="M21" s="46"/>
    </row>
    <row r="22" spans="1:15" ht="112.5" customHeight="1" thickBot="1" x14ac:dyDescent="0.3">
      <c r="A22" s="263"/>
      <c r="B22" s="263"/>
      <c r="C22" s="264"/>
      <c r="D22" s="263" t="s">
        <v>251</v>
      </c>
      <c r="E22" s="62" t="s">
        <v>57</v>
      </c>
      <c r="F22" s="62" t="s">
        <v>50</v>
      </c>
      <c r="G22" s="62">
        <v>7</v>
      </c>
      <c r="H22" s="265">
        <v>8</v>
      </c>
      <c r="I22" s="98">
        <v>100</v>
      </c>
      <c r="J22" s="363"/>
      <c r="K22" s="12"/>
      <c r="L22" s="71" t="s">
        <v>62</v>
      </c>
      <c r="M22" s="111"/>
    </row>
    <row r="23" spans="1:15" ht="96.75" customHeight="1" thickBot="1" x14ac:dyDescent="0.3">
      <c r="A23" s="248"/>
      <c r="B23" s="248"/>
      <c r="C23" s="249"/>
      <c r="D23" s="11" t="s">
        <v>240</v>
      </c>
      <c r="E23" s="11" t="s">
        <v>57</v>
      </c>
      <c r="F23" s="11" t="s">
        <v>50</v>
      </c>
      <c r="G23" s="11">
        <v>1</v>
      </c>
      <c r="H23" s="72">
        <v>2</v>
      </c>
      <c r="I23" s="57">
        <v>100</v>
      </c>
      <c r="J23" s="363"/>
      <c r="K23" s="12"/>
      <c r="L23" s="71" t="s">
        <v>62</v>
      </c>
      <c r="M23" s="111"/>
    </row>
    <row r="24" spans="1:15" ht="108" customHeight="1" thickBot="1" x14ac:dyDescent="0.3">
      <c r="A24" s="248"/>
      <c r="B24" s="248"/>
      <c r="C24" s="249"/>
      <c r="D24" s="11" t="s">
        <v>241</v>
      </c>
      <c r="E24" s="11" t="s">
        <v>57</v>
      </c>
      <c r="F24" s="11" t="s">
        <v>50</v>
      </c>
      <c r="G24" s="11">
        <v>3</v>
      </c>
      <c r="H24" s="72">
        <v>2</v>
      </c>
      <c r="I24" s="57">
        <f>H24/G24*100</f>
        <v>66.666666666666657</v>
      </c>
      <c r="J24" s="462"/>
      <c r="K24" s="12"/>
      <c r="L24" s="71" t="s">
        <v>62</v>
      </c>
      <c r="M24" s="111"/>
    </row>
    <row r="25" spans="1:15" s="43" customFormat="1" ht="17.25" customHeight="1" thickBot="1" x14ac:dyDescent="0.25">
      <c r="A25" s="266"/>
      <c r="B25" s="463" t="s">
        <v>156</v>
      </c>
      <c r="C25" s="463"/>
      <c r="D25" s="463"/>
      <c r="E25" s="463"/>
      <c r="F25" s="463"/>
      <c r="G25" s="463"/>
      <c r="H25" s="463"/>
      <c r="I25" s="463"/>
      <c r="J25" s="464"/>
      <c r="K25" s="464"/>
      <c r="L25" s="464"/>
      <c r="M25" s="69">
        <f>(J12+J21)/2</f>
        <v>95.79533941236069</v>
      </c>
    </row>
    <row r="26" spans="1:15" ht="45.75" customHeight="1" thickBot="1" x14ac:dyDescent="0.3">
      <c r="A26" s="465"/>
      <c r="B26" s="465" t="s">
        <v>143</v>
      </c>
      <c r="C26" s="12"/>
      <c r="D26" s="470" t="s">
        <v>166</v>
      </c>
      <c r="E26" s="8" t="s">
        <v>14</v>
      </c>
      <c r="F26" s="8" t="s">
        <v>49</v>
      </c>
      <c r="G26" s="8">
        <v>100</v>
      </c>
      <c r="H26" s="8">
        <v>100</v>
      </c>
      <c r="I26" s="27">
        <f>H26/G26*100</f>
        <v>100</v>
      </c>
      <c r="J26" s="46">
        <f>(I26+I27+I28+I29+I30+I31+I32+I33+I34)/9</f>
        <v>99.777777777777771</v>
      </c>
      <c r="K26" s="8" t="s">
        <v>142</v>
      </c>
      <c r="L26" s="8" t="s">
        <v>62</v>
      </c>
      <c r="M26" s="44"/>
    </row>
    <row r="27" spans="1:15" ht="78.75" customHeight="1" thickBot="1" x14ac:dyDescent="0.3">
      <c r="A27" s="465"/>
      <c r="B27" s="465"/>
      <c r="C27" s="12"/>
      <c r="D27" s="471"/>
      <c r="E27" s="8" t="s">
        <v>15</v>
      </c>
      <c r="F27" s="8" t="s">
        <v>49</v>
      </c>
      <c r="G27" s="8">
        <v>100</v>
      </c>
      <c r="H27" s="8">
        <v>100</v>
      </c>
      <c r="I27" s="27">
        <f t="shared" ref="I27:I34" si="1">H27/G27*100</f>
        <v>100</v>
      </c>
      <c r="J27" s="45"/>
      <c r="K27" s="8"/>
      <c r="L27" s="6" t="s">
        <v>62</v>
      </c>
      <c r="M27" s="46"/>
    </row>
    <row r="28" spans="1:15" ht="43.5" customHeight="1" thickBot="1" x14ac:dyDescent="0.3">
      <c r="A28" s="465"/>
      <c r="B28" s="465"/>
      <c r="C28" s="12"/>
      <c r="D28" s="459" t="s">
        <v>167</v>
      </c>
      <c r="E28" s="6" t="s">
        <v>14</v>
      </c>
      <c r="F28" s="8" t="s">
        <v>49</v>
      </c>
      <c r="G28" s="8">
        <v>100</v>
      </c>
      <c r="H28" s="8">
        <v>100</v>
      </c>
      <c r="I28" s="27">
        <f t="shared" si="1"/>
        <v>100</v>
      </c>
      <c r="J28" s="45"/>
      <c r="K28" s="6" t="s">
        <v>142</v>
      </c>
      <c r="L28" s="6" t="s">
        <v>62</v>
      </c>
      <c r="M28" s="46"/>
    </row>
    <row r="29" spans="1:15" ht="87.75" customHeight="1" thickBot="1" x14ac:dyDescent="0.3">
      <c r="A29" s="465"/>
      <c r="B29" s="465"/>
      <c r="C29" s="12"/>
      <c r="D29" s="460"/>
      <c r="E29" s="8" t="s">
        <v>15</v>
      </c>
      <c r="F29" s="8" t="s">
        <v>49</v>
      </c>
      <c r="G29" s="8">
        <v>100</v>
      </c>
      <c r="H29" s="8">
        <v>100</v>
      </c>
      <c r="I29" s="27">
        <f t="shared" si="1"/>
        <v>100</v>
      </c>
      <c r="J29" s="45"/>
      <c r="K29" s="8"/>
      <c r="L29" s="6" t="s">
        <v>62</v>
      </c>
      <c r="M29" s="46"/>
    </row>
    <row r="30" spans="1:15" ht="52.5" customHeight="1" thickBot="1" x14ac:dyDescent="0.3">
      <c r="A30" s="465"/>
      <c r="B30" s="465"/>
      <c r="C30" s="12"/>
      <c r="D30" s="459" t="s">
        <v>171</v>
      </c>
      <c r="E30" s="6" t="s">
        <v>23</v>
      </c>
      <c r="F30" s="8" t="s">
        <v>49</v>
      </c>
      <c r="G30" s="8">
        <v>100</v>
      </c>
      <c r="H30" s="8">
        <v>98</v>
      </c>
      <c r="I30" s="27">
        <f t="shared" si="1"/>
        <v>98</v>
      </c>
      <c r="J30" s="45"/>
      <c r="K30" s="8" t="s">
        <v>144</v>
      </c>
      <c r="L30" s="6" t="s">
        <v>62</v>
      </c>
      <c r="M30" s="46"/>
      <c r="O30" s="1" t="s">
        <v>59</v>
      </c>
    </row>
    <row r="31" spans="1:15" ht="91.5" customHeight="1" thickBot="1" x14ac:dyDescent="0.3">
      <c r="A31" s="465"/>
      <c r="B31" s="465"/>
      <c r="C31" s="12"/>
      <c r="D31" s="465"/>
      <c r="E31" s="8" t="s">
        <v>145</v>
      </c>
      <c r="F31" s="8" t="s">
        <v>49</v>
      </c>
      <c r="G31" s="8">
        <v>70</v>
      </c>
      <c r="H31" s="8">
        <v>70</v>
      </c>
      <c r="I31" s="27">
        <f t="shared" si="1"/>
        <v>100</v>
      </c>
      <c r="J31" s="45"/>
      <c r="K31" s="8"/>
      <c r="L31" s="6" t="s">
        <v>62</v>
      </c>
      <c r="M31" s="46"/>
    </row>
    <row r="32" spans="1:15" ht="41.25" customHeight="1" thickBot="1" x14ac:dyDescent="0.3">
      <c r="A32" s="465"/>
      <c r="B32" s="465"/>
      <c r="C32" s="12"/>
      <c r="D32" s="460"/>
      <c r="E32" s="8" t="s">
        <v>19</v>
      </c>
      <c r="F32" s="8" t="s">
        <v>49</v>
      </c>
      <c r="G32" s="8">
        <v>55</v>
      </c>
      <c r="H32" s="8">
        <v>61</v>
      </c>
      <c r="I32" s="27">
        <v>100</v>
      </c>
      <c r="J32" s="45"/>
      <c r="K32" s="6" t="s">
        <v>142</v>
      </c>
      <c r="L32" s="6" t="s">
        <v>62</v>
      </c>
      <c r="M32" s="46"/>
    </row>
    <row r="33" spans="1:15" ht="41.25" customHeight="1" thickBot="1" x14ac:dyDescent="0.3">
      <c r="A33" s="465"/>
      <c r="B33" s="465"/>
      <c r="C33" s="12"/>
      <c r="D33" s="459" t="s">
        <v>168</v>
      </c>
      <c r="E33" s="6" t="s">
        <v>14</v>
      </c>
      <c r="F33" s="8" t="s">
        <v>49</v>
      </c>
      <c r="G33" s="12">
        <v>100</v>
      </c>
      <c r="H33" s="12">
        <v>100</v>
      </c>
      <c r="I33" s="27">
        <f t="shared" si="1"/>
        <v>100</v>
      </c>
      <c r="J33" s="45"/>
      <c r="K33" s="6" t="s">
        <v>142</v>
      </c>
      <c r="L33" s="6" t="s">
        <v>62</v>
      </c>
      <c r="M33" s="46"/>
      <c r="O33" s="1" t="s">
        <v>58</v>
      </c>
    </row>
    <row r="34" spans="1:15" ht="78.75" customHeight="1" thickBot="1" x14ac:dyDescent="0.3">
      <c r="A34" s="465"/>
      <c r="B34" s="465"/>
      <c r="C34" s="12"/>
      <c r="D34" s="460"/>
      <c r="E34" s="8" t="s">
        <v>15</v>
      </c>
      <c r="F34" s="8" t="s">
        <v>49</v>
      </c>
      <c r="G34" s="6">
        <v>100</v>
      </c>
      <c r="H34" s="6">
        <v>100</v>
      </c>
      <c r="I34" s="27">
        <f t="shared" si="1"/>
        <v>100</v>
      </c>
      <c r="J34" s="47"/>
      <c r="K34" s="8"/>
      <c r="L34" s="6" t="s">
        <v>62</v>
      </c>
      <c r="M34" s="46"/>
    </row>
    <row r="35" spans="1:15" ht="42" customHeight="1" thickBot="1" x14ac:dyDescent="0.3">
      <c r="A35" s="460"/>
      <c r="B35" s="460"/>
      <c r="C35" s="12"/>
      <c r="D35" s="144" t="s">
        <v>169</v>
      </c>
      <c r="E35" s="8" t="s">
        <v>57</v>
      </c>
      <c r="F35" s="8" t="s">
        <v>50</v>
      </c>
      <c r="G35" s="8">
        <v>82</v>
      </c>
      <c r="H35" s="26">
        <v>84</v>
      </c>
      <c r="I35" s="25">
        <v>100</v>
      </c>
      <c r="J35" s="361">
        <f>(I35+I36+I37+I38)/4</f>
        <v>99.75328947368422</v>
      </c>
      <c r="K35" s="8"/>
      <c r="L35" s="6" t="s">
        <v>62</v>
      </c>
      <c r="M35" s="48"/>
    </row>
    <row r="36" spans="1:15" ht="138" customHeight="1" thickBot="1" x14ac:dyDescent="0.3">
      <c r="A36" s="251"/>
      <c r="B36" s="247"/>
      <c r="C36" s="12"/>
      <c r="D36" s="304" t="s">
        <v>267</v>
      </c>
      <c r="E36" s="8" t="s">
        <v>57</v>
      </c>
      <c r="F36" s="8" t="s">
        <v>50</v>
      </c>
      <c r="G36" s="8">
        <v>5</v>
      </c>
      <c r="H36" s="26">
        <v>5</v>
      </c>
      <c r="I36" s="25">
        <f>H36/G36*100</f>
        <v>100</v>
      </c>
      <c r="J36" s="362"/>
      <c r="K36" s="8"/>
      <c r="L36" s="6" t="s">
        <v>62</v>
      </c>
      <c r="M36" s="111"/>
    </row>
    <row r="37" spans="1:15" s="43" customFormat="1" ht="174.75" customHeight="1" thickBot="1" x14ac:dyDescent="0.25">
      <c r="A37" s="53"/>
      <c r="B37" s="42"/>
      <c r="C37" s="12"/>
      <c r="D37" s="304" t="s">
        <v>268</v>
      </c>
      <c r="E37" s="8" t="s">
        <v>57</v>
      </c>
      <c r="F37" s="8" t="s">
        <v>50</v>
      </c>
      <c r="G37" s="8">
        <v>304</v>
      </c>
      <c r="H37" s="26">
        <v>301</v>
      </c>
      <c r="I37" s="25">
        <f>H37/G37*100</f>
        <v>99.01315789473685</v>
      </c>
      <c r="J37" s="362"/>
      <c r="K37" s="8"/>
      <c r="L37" s="6" t="s">
        <v>62</v>
      </c>
      <c r="M37" s="41"/>
    </row>
    <row r="38" spans="1:15" s="43" customFormat="1" ht="111" customHeight="1" thickBot="1" x14ac:dyDescent="0.25">
      <c r="A38" s="53"/>
      <c r="B38" s="42"/>
      <c r="C38" s="12"/>
      <c r="D38" s="13" t="s">
        <v>269</v>
      </c>
      <c r="E38" s="8" t="s">
        <v>57</v>
      </c>
      <c r="F38" s="8" t="s">
        <v>50</v>
      </c>
      <c r="G38" s="8">
        <v>2</v>
      </c>
      <c r="H38" s="26">
        <v>5</v>
      </c>
      <c r="I38" s="25">
        <v>100</v>
      </c>
      <c r="J38" s="457"/>
      <c r="K38" s="8"/>
      <c r="L38" s="6" t="s">
        <v>62</v>
      </c>
      <c r="M38" s="41"/>
    </row>
    <row r="39" spans="1:15" ht="21" customHeight="1" x14ac:dyDescent="0.25">
      <c r="A39" s="466"/>
      <c r="B39" s="360" t="s">
        <v>156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57">
        <f>(J26+J35)/2</f>
        <v>99.765533625730995</v>
      </c>
    </row>
    <row r="40" spans="1:15" ht="53.25" customHeight="1" thickBot="1" x14ac:dyDescent="0.3">
      <c r="A40" s="466"/>
      <c r="B40" s="465" t="s">
        <v>146</v>
      </c>
      <c r="C40" s="12"/>
      <c r="D40" s="465" t="s">
        <v>172</v>
      </c>
      <c r="E40" s="8" t="s">
        <v>23</v>
      </c>
      <c r="F40" s="8" t="s">
        <v>49</v>
      </c>
      <c r="G40" s="8">
        <v>96</v>
      </c>
      <c r="H40" s="8">
        <v>98</v>
      </c>
      <c r="I40" s="27">
        <v>100</v>
      </c>
      <c r="J40" s="46">
        <f>(I40+I41+I43+I44+I45+I46+I47+I48)/8</f>
        <v>96.340909090909093</v>
      </c>
      <c r="K40" s="8" t="s">
        <v>144</v>
      </c>
      <c r="L40" s="8" t="s">
        <v>62</v>
      </c>
      <c r="M40" s="46"/>
    </row>
    <row r="41" spans="1:15" ht="65.25" customHeight="1" thickBot="1" x14ac:dyDescent="0.3">
      <c r="A41" s="345"/>
      <c r="B41" s="460"/>
      <c r="C41" s="12"/>
      <c r="D41" s="460"/>
      <c r="E41" s="8" t="s">
        <v>18</v>
      </c>
      <c r="F41" s="8" t="s">
        <v>49</v>
      </c>
      <c r="G41" s="8">
        <v>80</v>
      </c>
      <c r="H41" s="8">
        <v>80</v>
      </c>
      <c r="I41" s="27">
        <f t="shared" ref="I41" si="2">H41/G41*100</f>
        <v>100</v>
      </c>
      <c r="J41" s="48"/>
      <c r="K41" s="8"/>
      <c r="L41" s="6" t="s">
        <v>62</v>
      </c>
      <c r="M41" s="48"/>
    </row>
    <row r="42" spans="1:15" s="43" customFormat="1" ht="11.25" hidden="1" customHeight="1" thickBot="1" x14ac:dyDescent="0.25">
      <c r="A42" s="53">
        <v>1</v>
      </c>
      <c r="B42" s="42">
        <v>2</v>
      </c>
      <c r="C42" s="12"/>
      <c r="D42" s="4">
        <v>4</v>
      </c>
      <c r="E42" s="42">
        <v>5</v>
      </c>
      <c r="F42" s="42">
        <v>6</v>
      </c>
      <c r="G42" s="42">
        <v>7</v>
      </c>
      <c r="H42" s="42">
        <v>8</v>
      </c>
      <c r="I42" s="69">
        <v>9</v>
      </c>
      <c r="J42" s="42">
        <v>10</v>
      </c>
      <c r="K42" s="42">
        <v>11</v>
      </c>
      <c r="L42" s="42">
        <v>12</v>
      </c>
      <c r="M42" s="42">
        <v>13</v>
      </c>
    </row>
    <row r="43" spans="1:15" ht="43.5" customHeight="1" thickBot="1" x14ac:dyDescent="0.3">
      <c r="A43" s="459"/>
      <c r="B43" s="459"/>
      <c r="C43" s="12"/>
      <c r="D43" s="13"/>
      <c r="E43" s="6" t="s">
        <v>19</v>
      </c>
      <c r="F43" s="6" t="s">
        <v>49</v>
      </c>
      <c r="G43" s="6">
        <v>55</v>
      </c>
      <c r="H43" s="6">
        <v>51</v>
      </c>
      <c r="I43" s="29">
        <f>H43/G43*100</f>
        <v>92.72727272727272</v>
      </c>
      <c r="J43" s="52"/>
      <c r="K43" s="6" t="s">
        <v>142</v>
      </c>
      <c r="L43" s="6" t="s">
        <v>62</v>
      </c>
      <c r="M43" s="44"/>
    </row>
    <row r="44" spans="1:15" ht="43.5" customHeight="1" thickBot="1" x14ac:dyDescent="0.3">
      <c r="A44" s="465"/>
      <c r="B44" s="465"/>
      <c r="C44" s="12"/>
      <c r="D44" s="459" t="s">
        <v>167</v>
      </c>
      <c r="E44" s="6" t="s">
        <v>20</v>
      </c>
      <c r="F44" s="8" t="s">
        <v>49</v>
      </c>
      <c r="G44" s="8">
        <v>100</v>
      </c>
      <c r="H44" s="8">
        <v>100</v>
      </c>
      <c r="I44" s="27">
        <f t="shared" ref="I44:I48" si="3">H44/G44*100</f>
        <v>100</v>
      </c>
      <c r="J44" s="45"/>
      <c r="K44" s="6" t="s">
        <v>142</v>
      </c>
      <c r="L44" s="6" t="s">
        <v>62</v>
      </c>
      <c r="M44" s="46"/>
    </row>
    <row r="45" spans="1:15" ht="87.75" customHeight="1" thickBot="1" x14ac:dyDescent="0.3">
      <c r="A45" s="465"/>
      <c r="B45" s="465"/>
      <c r="C45" s="12"/>
      <c r="D45" s="460"/>
      <c r="E45" s="8" t="s">
        <v>147</v>
      </c>
      <c r="F45" s="8" t="s">
        <v>49</v>
      </c>
      <c r="G45" s="8">
        <v>100</v>
      </c>
      <c r="H45" s="8">
        <v>100</v>
      </c>
      <c r="I45" s="27">
        <f t="shared" si="3"/>
        <v>100</v>
      </c>
      <c r="J45" s="45"/>
      <c r="K45" s="8"/>
      <c r="L45" s="6" t="s">
        <v>62</v>
      </c>
      <c r="M45" s="46"/>
    </row>
    <row r="46" spans="1:15" ht="52.5" customHeight="1" thickBot="1" x14ac:dyDescent="0.3">
      <c r="A46" s="465"/>
      <c r="B46" s="465"/>
      <c r="C46" s="12"/>
      <c r="D46" s="459" t="s">
        <v>171</v>
      </c>
      <c r="E46" s="6" t="s">
        <v>23</v>
      </c>
      <c r="F46" s="8" t="s">
        <v>49</v>
      </c>
      <c r="G46" s="8">
        <v>100</v>
      </c>
      <c r="H46" s="8">
        <v>98</v>
      </c>
      <c r="I46" s="27">
        <f t="shared" si="3"/>
        <v>98</v>
      </c>
      <c r="J46" s="45"/>
      <c r="K46" s="8" t="s">
        <v>144</v>
      </c>
      <c r="L46" s="6" t="s">
        <v>62</v>
      </c>
      <c r="M46" s="46"/>
      <c r="O46" s="1" t="s">
        <v>59</v>
      </c>
    </row>
    <row r="47" spans="1:15" ht="91.5" customHeight="1" thickBot="1" x14ac:dyDescent="0.3">
      <c r="A47" s="465"/>
      <c r="B47" s="465"/>
      <c r="C47" s="12"/>
      <c r="D47" s="465"/>
      <c r="E47" s="8" t="s">
        <v>145</v>
      </c>
      <c r="F47" s="8" t="s">
        <v>49</v>
      </c>
      <c r="G47" s="8">
        <v>80</v>
      </c>
      <c r="H47" s="8">
        <v>80</v>
      </c>
      <c r="I47" s="27">
        <f t="shared" si="3"/>
        <v>100</v>
      </c>
      <c r="J47" s="45"/>
      <c r="K47" s="8"/>
      <c r="L47" s="6" t="s">
        <v>62</v>
      </c>
      <c r="M47" s="46"/>
    </row>
    <row r="48" spans="1:15" ht="41.25" customHeight="1" thickBot="1" x14ac:dyDescent="0.3">
      <c r="A48" s="465"/>
      <c r="B48" s="465"/>
      <c r="C48" s="12"/>
      <c r="D48" s="460"/>
      <c r="E48" s="8" t="s">
        <v>19</v>
      </c>
      <c r="F48" s="8" t="s">
        <v>49</v>
      </c>
      <c r="G48" s="8">
        <v>75</v>
      </c>
      <c r="H48" s="8">
        <v>60</v>
      </c>
      <c r="I48" s="27">
        <f t="shared" si="3"/>
        <v>80</v>
      </c>
      <c r="J48" s="47"/>
      <c r="K48" s="6" t="s">
        <v>142</v>
      </c>
      <c r="L48" s="6" t="s">
        <v>62</v>
      </c>
      <c r="M48" s="46"/>
    </row>
    <row r="49" spans="1:13" ht="42" customHeight="1" thickBot="1" x14ac:dyDescent="0.3">
      <c r="A49" s="465"/>
      <c r="B49" s="460"/>
      <c r="C49" s="12"/>
      <c r="D49" s="144" t="s">
        <v>169</v>
      </c>
      <c r="E49" s="8" t="s">
        <v>57</v>
      </c>
      <c r="F49" s="8" t="s">
        <v>50</v>
      </c>
      <c r="G49" s="8">
        <v>83</v>
      </c>
      <c r="H49" s="26">
        <v>78</v>
      </c>
      <c r="I49" s="25">
        <f>H49/G49*100</f>
        <v>93.975903614457835</v>
      </c>
      <c r="J49" s="361">
        <f>(I49+I50+I51)/3</f>
        <v>97.658634538152612</v>
      </c>
      <c r="K49" s="8"/>
      <c r="L49" s="6" t="s">
        <v>62</v>
      </c>
      <c r="M49" s="46"/>
    </row>
    <row r="50" spans="1:13" ht="72" customHeight="1" thickBot="1" x14ac:dyDescent="0.3">
      <c r="A50" s="250"/>
      <c r="B50" s="247"/>
      <c r="C50" s="12"/>
      <c r="D50" s="13" t="s">
        <v>252</v>
      </c>
      <c r="E50" s="8" t="s">
        <v>57</v>
      </c>
      <c r="F50" s="8" t="s">
        <v>50</v>
      </c>
      <c r="G50" s="8">
        <v>2</v>
      </c>
      <c r="H50" s="26">
        <v>2</v>
      </c>
      <c r="I50" s="25">
        <f>H50/G50*100-1</f>
        <v>99</v>
      </c>
      <c r="J50" s="362"/>
      <c r="K50" s="8"/>
      <c r="L50" s="6" t="s">
        <v>62</v>
      </c>
      <c r="M50" s="111"/>
    </row>
    <row r="51" spans="1:13" s="43" customFormat="1" ht="153" customHeight="1" thickBot="1" x14ac:dyDescent="0.25">
      <c r="A51" s="53"/>
      <c r="B51" s="42"/>
      <c r="C51" s="12"/>
      <c r="D51" s="251" t="s">
        <v>253</v>
      </c>
      <c r="E51" s="8" t="s">
        <v>57</v>
      </c>
      <c r="F51" s="8" t="s">
        <v>50</v>
      </c>
      <c r="G51" s="8">
        <v>33</v>
      </c>
      <c r="H51" s="26">
        <v>38</v>
      </c>
      <c r="I51" s="25">
        <v>100</v>
      </c>
      <c r="J51" s="362"/>
      <c r="K51" s="8"/>
      <c r="L51" s="6" t="s">
        <v>62</v>
      </c>
      <c r="M51" s="42"/>
    </row>
    <row r="52" spans="1:13" ht="17.25" customHeight="1" thickBot="1" x14ac:dyDescent="0.3">
      <c r="A52" s="465"/>
      <c r="B52" s="466" t="s">
        <v>156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57">
        <f>(J40+J49)/2</f>
        <v>96.999771814530845</v>
      </c>
    </row>
    <row r="53" spans="1:13" ht="45.75" customHeight="1" thickBot="1" x14ac:dyDescent="0.3">
      <c r="A53" s="465"/>
      <c r="B53" s="459" t="s">
        <v>7</v>
      </c>
      <c r="C53" s="12"/>
      <c r="D53" s="459" t="s">
        <v>173</v>
      </c>
      <c r="E53" s="6" t="s">
        <v>9</v>
      </c>
      <c r="F53" s="6" t="s">
        <v>49</v>
      </c>
      <c r="G53" s="6">
        <v>100</v>
      </c>
      <c r="H53" s="6">
        <v>100</v>
      </c>
      <c r="I53" s="29">
        <f>H53/G53*100</f>
        <v>100</v>
      </c>
      <c r="J53" s="405">
        <f>SUM(I53:I56)/4</f>
        <v>100</v>
      </c>
      <c r="K53" s="6"/>
      <c r="L53" s="6" t="s">
        <v>62</v>
      </c>
      <c r="M53" s="46"/>
    </row>
    <row r="54" spans="1:13" ht="41.25" customHeight="1" thickBot="1" x14ac:dyDescent="0.3">
      <c r="A54" s="465"/>
      <c r="B54" s="465"/>
      <c r="C54" s="12"/>
      <c r="D54" s="460"/>
      <c r="E54" s="8" t="s">
        <v>132</v>
      </c>
      <c r="F54" s="8" t="s">
        <v>49</v>
      </c>
      <c r="G54" s="8">
        <v>100</v>
      </c>
      <c r="H54" s="8">
        <v>100</v>
      </c>
      <c r="I54" s="27">
        <f t="shared" ref="I54:I56" si="4">H54/G54*100</f>
        <v>100</v>
      </c>
      <c r="J54" s="406"/>
      <c r="K54" s="6" t="s">
        <v>142</v>
      </c>
      <c r="L54" s="6" t="s">
        <v>62</v>
      </c>
      <c r="M54" s="46"/>
    </row>
    <row r="55" spans="1:13" ht="43.5" customHeight="1" thickBot="1" x14ac:dyDescent="0.3">
      <c r="A55" s="465"/>
      <c r="B55" s="465"/>
      <c r="C55" s="12"/>
      <c r="D55" s="459" t="s">
        <v>174</v>
      </c>
      <c r="E55" s="6" t="s">
        <v>9</v>
      </c>
      <c r="F55" s="8" t="s">
        <v>49</v>
      </c>
      <c r="G55" s="8">
        <v>100</v>
      </c>
      <c r="H55" s="8">
        <v>100</v>
      </c>
      <c r="I55" s="27">
        <f t="shared" si="4"/>
        <v>100</v>
      </c>
      <c r="J55" s="406"/>
      <c r="K55" s="8"/>
      <c r="L55" s="6" t="s">
        <v>62</v>
      </c>
      <c r="M55" s="46"/>
    </row>
    <row r="56" spans="1:13" ht="42.75" customHeight="1" thickBot="1" x14ac:dyDescent="0.3">
      <c r="A56" s="465"/>
      <c r="B56" s="465"/>
      <c r="C56" s="12"/>
      <c r="D56" s="460"/>
      <c r="E56" s="8" t="s">
        <v>132</v>
      </c>
      <c r="F56" s="8" t="s">
        <v>49</v>
      </c>
      <c r="G56" s="8">
        <v>100</v>
      </c>
      <c r="H56" s="8">
        <v>100</v>
      </c>
      <c r="I56" s="27">
        <f t="shared" si="4"/>
        <v>100</v>
      </c>
      <c r="J56" s="458"/>
      <c r="K56" s="6" t="s">
        <v>142</v>
      </c>
      <c r="L56" s="6" t="s">
        <v>62</v>
      </c>
      <c r="M56" s="46"/>
    </row>
    <row r="57" spans="1:13" ht="63" customHeight="1" thickBot="1" x14ac:dyDescent="0.3">
      <c r="A57" s="465"/>
      <c r="B57" s="465"/>
      <c r="C57" s="12"/>
      <c r="D57" s="251" t="s">
        <v>254</v>
      </c>
      <c r="E57" s="8" t="s">
        <v>148</v>
      </c>
      <c r="F57" s="8" t="s">
        <v>149</v>
      </c>
      <c r="G57" s="8">
        <v>70720</v>
      </c>
      <c r="H57" s="26">
        <v>70720</v>
      </c>
      <c r="I57" s="25">
        <f>H57/G57*100</f>
        <v>100</v>
      </c>
      <c r="J57" s="405">
        <f>(I57+I58)/2</f>
        <v>100</v>
      </c>
      <c r="K57" s="8"/>
      <c r="L57" s="6" t="s">
        <v>62</v>
      </c>
      <c r="M57" s="46"/>
    </row>
    <row r="58" spans="1:13" ht="78.75" customHeight="1" thickBot="1" x14ac:dyDescent="0.3">
      <c r="A58" s="465"/>
      <c r="B58" s="465"/>
      <c r="C58" s="12"/>
      <c r="D58" s="144" t="s">
        <v>175</v>
      </c>
      <c r="E58" s="8" t="s">
        <v>148</v>
      </c>
      <c r="F58" s="8" t="s">
        <v>149</v>
      </c>
      <c r="G58" s="8">
        <v>44744</v>
      </c>
      <c r="H58" s="26">
        <v>44744</v>
      </c>
      <c r="I58" s="25">
        <f>H58/G58*100</f>
        <v>100</v>
      </c>
      <c r="J58" s="456"/>
      <c r="K58" s="8"/>
      <c r="L58" s="6" t="s">
        <v>62</v>
      </c>
      <c r="M58" s="46"/>
    </row>
    <row r="59" spans="1:13" ht="18.75" customHeight="1" x14ac:dyDescent="0.25">
      <c r="A59" s="139"/>
      <c r="B59" s="360" t="s">
        <v>156</v>
      </c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57">
        <f>(J53+J57)/2</f>
        <v>100</v>
      </c>
    </row>
    <row r="60" spans="1:13" ht="19.5" customHeight="1" x14ac:dyDescent="0.25">
      <c r="A60" s="335" t="s">
        <v>156</v>
      </c>
      <c r="B60" s="336"/>
      <c r="C60" s="337"/>
      <c r="D60" s="11"/>
      <c r="E60" s="11"/>
      <c r="F60" s="11"/>
      <c r="G60" s="11"/>
      <c r="H60" s="11"/>
      <c r="I60" s="57"/>
      <c r="J60" s="28"/>
      <c r="K60" s="11"/>
      <c r="L60" s="11"/>
      <c r="M60" s="74">
        <f>(M25+M39+M52+M59)/4+0.2</f>
        <v>98.340161213155639</v>
      </c>
    </row>
    <row r="61" spans="1:13" ht="33.75" customHeight="1" x14ac:dyDescent="0.25">
      <c r="A61" s="145"/>
      <c r="B61" s="145"/>
      <c r="C61" s="145"/>
      <c r="D61" s="142"/>
      <c r="E61" s="59"/>
      <c r="F61" s="59"/>
      <c r="G61" s="59"/>
      <c r="H61" s="59"/>
      <c r="I61" s="60"/>
      <c r="J61" s="61"/>
      <c r="K61" s="59"/>
      <c r="L61" s="59"/>
      <c r="M61" s="60"/>
    </row>
    <row r="62" spans="1:13" ht="21" customHeight="1" x14ac:dyDescent="0.25">
      <c r="A62" s="1" t="s">
        <v>157</v>
      </c>
      <c r="G62" s="59"/>
      <c r="H62" s="59"/>
      <c r="I62" s="60"/>
      <c r="J62" s="61"/>
      <c r="K62" s="59"/>
      <c r="L62" s="59"/>
      <c r="M62" s="60"/>
    </row>
    <row r="63" spans="1:13" ht="22.5" customHeight="1" x14ac:dyDescent="0.25">
      <c r="A63" s="1" t="s">
        <v>158</v>
      </c>
      <c r="G63" s="59"/>
      <c r="H63" s="59"/>
      <c r="I63" s="60"/>
      <c r="J63" s="61"/>
      <c r="K63" s="59"/>
      <c r="L63" s="59"/>
      <c r="M63" s="60"/>
    </row>
    <row r="64" spans="1:13" x14ac:dyDescent="0.25">
      <c r="A64" s="1" t="s">
        <v>301</v>
      </c>
      <c r="H64" s="59"/>
    </row>
    <row r="65" spans="1:7" x14ac:dyDescent="0.25">
      <c r="A65" s="1" t="s">
        <v>150</v>
      </c>
      <c r="G65" s="1" t="s">
        <v>151</v>
      </c>
    </row>
    <row r="66" spans="1:7" ht="30" customHeight="1" x14ac:dyDescent="0.25">
      <c r="A66" s="1" t="s">
        <v>152</v>
      </c>
      <c r="G66" s="1" t="s">
        <v>153</v>
      </c>
    </row>
    <row r="67" spans="1:7" ht="44.45" customHeight="1" x14ac:dyDescent="0.25"/>
    <row r="68" spans="1:7" ht="0.6" customHeight="1" x14ac:dyDescent="0.25"/>
    <row r="69" spans="1:7" ht="15.75" customHeight="1" x14ac:dyDescent="0.25"/>
    <row r="87" ht="17.45" customHeight="1" x14ac:dyDescent="0.25"/>
    <row r="88" ht="17.45" customHeight="1" x14ac:dyDescent="0.25"/>
    <row r="89" ht="15.75" customHeight="1" x14ac:dyDescent="0.25"/>
    <row r="90" ht="15" customHeight="1" x14ac:dyDescent="0.25"/>
    <row r="91" ht="15" customHeight="1" x14ac:dyDescent="0.25"/>
    <row r="92" ht="16.149999999999999" customHeight="1" x14ac:dyDescent="0.25"/>
    <row r="93" ht="15" customHeight="1" x14ac:dyDescent="0.25"/>
    <row r="95" ht="15" customHeight="1" x14ac:dyDescent="0.25"/>
    <row r="96" ht="15" customHeight="1" x14ac:dyDescent="0.25"/>
    <row r="97" ht="16.149999999999999" customHeight="1" x14ac:dyDescent="0.25"/>
    <row r="98" ht="16.899999999999999" customHeight="1" x14ac:dyDescent="0.25"/>
    <row r="99" ht="15.75" customHeight="1" x14ac:dyDescent="0.25"/>
    <row r="100" ht="15" customHeight="1" x14ac:dyDescent="0.25"/>
  </sheetData>
  <mergeCells count="41">
    <mergeCell ref="A17:A21"/>
    <mergeCell ref="B17:B21"/>
    <mergeCell ref="D17:D18"/>
    <mergeCell ref="D19:D20"/>
    <mergeCell ref="C12:C21"/>
    <mergeCell ref="A12:A15"/>
    <mergeCell ref="B12:B15"/>
    <mergeCell ref="A26:A35"/>
    <mergeCell ref="B26:B35"/>
    <mergeCell ref="D26:D27"/>
    <mergeCell ref="D28:D29"/>
    <mergeCell ref="D30:D32"/>
    <mergeCell ref="D33:D34"/>
    <mergeCell ref="I2:M2"/>
    <mergeCell ref="I3:M3"/>
    <mergeCell ref="A6:M6"/>
    <mergeCell ref="A7:M7"/>
    <mergeCell ref="A8:M8"/>
    <mergeCell ref="A60:C60"/>
    <mergeCell ref="B59:L59"/>
    <mergeCell ref="B40:B41"/>
    <mergeCell ref="D53:D54"/>
    <mergeCell ref="D55:D56"/>
    <mergeCell ref="A52:A58"/>
    <mergeCell ref="B53:B58"/>
    <mergeCell ref="D40:D41"/>
    <mergeCell ref="A43:A49"/>
    <mergeCell ref="B43:B49"/>
    <mergeCell ref="D44:D45"/>
    <mergeCell ref="B52:L52"/>
    <mergeCell ref="D46:D48"/>
    <mergeCell ref="A39:A41"/>
    <mergeCell ref="B39:L39"/>
    <mergeCell ref="J49:J51"/>
    <mergeCell ref="J57:J58"/>
    <mergeCell ref="J35:J38"/>
    <mergeCell ref="J53:J56"/>
    <mergeCell ref="D12:D13"/>
    <mergeCell ref="D14:D15"/>
    <mergeCell ref="J21:J24"/>
    <mergeCell ref="B25:L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8" workbookViewId="0">
      <selection activeCell="G34" sqref="G34"/>
    </sheetView>
  </sheetViews>
  <sheetFormatPr defaultColWidth="9.140625" defaultRowHeight="15" x14ac:dyDescent="0.25"/>
  <cols>
    <col min="1" max="1" width="9.42578125" style="1" customWidth="1"/>
    <col min="2" max="2" width="14.7109375" style="1" customWidth="1"/>
    <col min="3" max="3" width="8.85546875" style="1" customWidth="1"/>
    <col min="4" max="4" width="11.42578125" style="1" customWidth="1"/>
    <col min="5" max="5" width="14.85546875" style="1" customWidth="1"/>
    <col min="6" max="6" width="8.5703125" style="1" customWidth="1"/>
    <col min="7" max="7" width="11.5703125" style="1" customWidth="1"/>
    <col min="8" max="8" width="11.140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 x14ac:dyDescent="0.25">
      <c r="A1" s="77"/>
      <c r="L1" s="77"/>
      <c r="M1" s="77" t="s">
        <v>27</v>
      </c>
    </row>
    <row r="2" spans="1:13" x14ac:dyDescent="0.25">
      <c r="A2" s="77"/>
      <c r="L2" s="77"/>
      <c r="M2" s="77" t="s">
        <v>28</v>
      </c>
    </row>
    <row r="3" spans="1:13" x14ac:dyDescent="0.25">
      <c r="A3" s="77"/>
      <c r="L3" s="77"/>
      <c r="M3" s="77" t="s">
        <v>29</v>
      </c>
    </row>
    <row r="4" spans="1:13" x14ac:dyDescent="0.25">
      <c r="A4" s="77"/>
      <c r="L4" s="77"/>
      <c r="M4" s="77" t="s">
        <v>30</v>
      </c>
    </row>
    <row r="5" spans="1:13" x14ac:dyDescent="0.25">
      <c r="A5" s="77"/>
      <c r="L5" s="77"/>
      <c r="M5" s="77" t="s">
        <v>31</v>
      </c>
    </row>
    <row r="6" spans="1:13" x14ac:dyDescent="0.25">
      <c r="A6" s="77"/>
      <c r="L6" s="77"/>
      <c r="M6" s="77" t="s">
        <v>32</v>
      </c>
    </row>
    <row r="7" spans="1:13" x14ac:dyDescent="0.25">
      <c r="A7" s="77"/>
      <c r="L7" s="77"/>
      <c r="M7" s="77" t="s">
        <v>33</v>
      </c>
    </row>
    <row r="8" spans="1:13" ht="15.75" hidden="1" customHeight="1" x14ac:dyDescent="0.25">
      <c r="A8" s="338" t="s">
        <v>34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278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ht="15.75" thickBot="1" x14ac:dyDescent="0.3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66.5" thickBot="1" x14ac:dyDescent="0.3">
      <c r="A12" s="4" t="s">
        <v>36</v>
      </c>
      <c r="B12" s="5" t="s">
        <v>37</v>
      </c>
      <c r="C12" s="5" t="s">
        <v>38</v>
      </c>
      <c r="D12" s="5" t="s">
        <v>39</v>
      </c>
      <c r="E12" s="5" t="s">
        <v>2</v>
      </c>
      <c r="F12" s="5" t="s">
        <v>40</v>
      </c>
      <c r="G12" s="5" t="s">
        <v>41</v>
      </c>
      <c r="H12" s="5" t="s">
        <v>42</v>
      </c>
      <c r="I12" s="5" t="s">
        <v>154</v>
      </c>
      <c r="J12" s="5" t="s">
        <v>155</v>
      </c>
      <c r="K12" s="5" t="s">
        <v>45</v>
      </c>
      <c r="L12" s="5" t="s">
        <v>46</v>
      </c>
      <c r="M12" s="5" t="s">
        <v>47</v>
      </c>
    </row>
    <row r="13" spans="1:13" ht="16.5" hidden="1" customHeight="1" thickBot="1" x14ac:dyDescent="0.3">
      <c r="A13" s="75" t="s">
        <v>52</v>
      </c>
      <c r="B13" s="75" t="s">
        <v>0</v>
      </c>
      <c r="C13" s="75" t="s">
        <v>63</v>
      </c>
      <c r="D13" s="6" t="s">
        <v>51</v>
      </c>
      <c r="E13" s="6" t="s">
        <v>3</v>
      </c>
      <c r="F13" s="6" t="s">
        <v>49</v>
      </c>
      <c r="G13" s="6">
        <v>100</v>
      </c>
      <c r="H13" s="6">
        <v>100</v>
      </c>
      <c r="I13" s="7">
        <f t="shared" ref="I13:I31" si="0">H13/G13*100</f>
        <v>100</v>
      </c>
      <c r="J13" s="76">
        <v>100</v>
      </c>
      <c r="K13" s="6"/>
      <c r="L13" s="6" t="s">
        <v>62</v>
      </c>
      <c r="M13" s="75">
        <v>97.6</v>
      </c>
    </row>
    <row r="14" spans="1:13" ht="129" hidden="1" customHeight="1" thickBot="1" x14ac:dyDescent="0.3">
      <c r="A14" s="398" t="s">
        <v>79</v>
      </c>
      <c r="B14" s="398" t="s">
        <v>7</v>
      </c>
      <c r="C14" s="398" t="s">
        <v>63</v>
      </c>
      <c r="D14" s="8" t="s">
        <v>65</v>
      </c>
      <c r="E14" s="8" t="s">
        <v>8</v>
      </c>
      <c r="F14" s="6" t="s">
        <v>49</v>
      </c>
      <c r="G14" s="8">
        <v>57</v>
      </c>
      <c r="H14" s="8">
        <v>57</v>
      </c>
      <c r="I14" s="9">
        <f t="shared" si="0"/>
        <v>100</v>
      </c>
      <c r="J14" s="342">
        <v>100</v>
      </c>
      <c r="K14" s="8"/>
      <c r="L14" s="6" t="s">
        <v>62</v>
      </c>
      <c r="M14" s="339">
        <v>97</v>
      </c>
    </row>
    <row r="15" spans="1:13" ht="96.75" hidden="1" customHeight="1" thickBot="1" x14ac:dyDescent="0.3">
      <c r="A15" s="399"/>
      <c r="B15" s="399"/>
      <c r="C15" s="399"/>
      <c r="D15" s="8"/>
      <c r="E15" s="8" t="s">
        <v>9</v>
      </c>
      <c r="F15" s="6" t="s">
        <v>49</v>
      </c>
      <c r="G15" s="8">
        <v>98</v>
      </c>
      <c r="H15" s="8">
        <v>98</v>
      </c>
      <c r="I15" s="9">
        <f t="shared" si="0"/>
        <v>100</v>
      </c>
      <c r="J15" s="397"/>
      <c r="K15" s="8"/>
      <c r="L15" s="6" t="s">
        <v>62</v>
      </c>
      <c r="M15" s="340"/>
    </row>
    <row r="16" spans="1:13" ht="38.25" hidden="1" customHeight="1" thickBot="1" x14ac:dyDescent="0.3">
      <c r="A16" s="401"/>
      <c r="B16" s="401"/>
      <c r="C16" s="401"/>
      <c r="D16" s="13" t="s">
        <v>48</v>
      </c>
      <c r="E16" s="6" t="s">
        <v>57</v>
      </c>
      <c r="F16" s="6" t="s">
        <v>50</v>
      </c>
      <c r="G16" s="6">
        <v>1708</v>
      </c>
      <c r="H16" s="6">
        <v>1664</v>
      </c>
      <c r="I16" s="7">
        <f t="shared" si="0"/>
        <v>97.423887587822009</v>
      </c>
      <c r="J16" s="18">
        <v>97.4</v>
      </c>
      <c r="K16" s="6"/>
      <c r="L16" s="6" t="s">
        <v>62</v>
      </c>
      <c r="M16" s="375"/>
    </row>
    <row r="17" spans="1:13" ht="117" customHeight="1" thickBot="1" x14ac:dyDescent="0.3">
      <c r="A17" s="339" t="s">
        <v>103</v>
      </c>
      <c r="B17" s="339" t="s">
        <v>7</v>
      </c>
      <c r="C17" s="339" t="s">
        <v>63</v>
      </c>
      <c r="D17" s="472" t="s">
        <v>197</v>
      </c>
      <c r="E17" s="8" t="s">
        <v>8</v>
      </c>
      <c r="F17" s="6" t="s">
        <v>49</v>
      </c>
      <c r="G17" s="8">
        <v>100</v>
      </c>
      <c r="H17" s="8">
        <v>100</v>
      </c>
      <c r="I17" s="9">
        <f t="shared" ref="I17:I22" si="1">H17/G17*100</f>
        <v>100</v>
      </c>
      <c r="J17" s="474">
        <v>100</v>
      </c>
      <c r="K17" s="339"/>
      <c r="L17" s="6" t="s">
        <v>62</v>
      </c>
      <c r="M17" s="121"/>
    </row>
    <row r="18" spans="1:13" ht="106.5" customHeight="1" thickBot="1" x14ac:dyDescent="0.3">
      <c r="A18" s="340"/>
      <c r="B18" s="340"/>
      <c r="C18" s="340"/>
      <c r="D18" s="473"/>
      <c r="E18" s="8" t="s">
        <v>9</v>
      </c>
      <c r="F18" s="6" t="s">
        <v>49</v>
      </c>
      <c r="G18" s="8">
        <v>100</v>
      </c>
      <c r="H18" s="8">
        <v>100</v>
      </c>
      <c r="I18" s="9">
        <f t="shared" si="1"/>
        <v>100</v>
      </c>
      <c r="J18" s="475"/>
      <c r="K18" s="340"/>
      <c r="L18" s="6" t="s">
        <v>62</v>
      </c>
      <c r="M18" s="122"/>
    </row>
    <row r="19" spans="1:13" ht="38.25" hidden="1" customHeight="1" thickBot="1" x14ac:dyDescent="0.3">
      <c r="A19" s="340"/>
      <c r="B19" s="340"/>
      <c r="C19" s="340"/>
      <c r="D19" s="13" t="s">
        <v>162</v>
      </c>
      <c r="E19" s="6" t="s">
        <v>57</v>
      </c>
      <c r="F19" s="6" t="s">
        <v>137</v>
      </c>
      <c r="G19" s="39">
        <v>19440</v>
      </c>
      <c r="H19" s="39">
        <v>6480</v>
      </c>
      <c r="I19" s="29">
        <f t="shared" si="1"/>
        <v>33.333333333333329</v>
      </c>
      <c r="J19" s="475"/>
      <c r="K19" s="340"/>
      <c r="L19" s="6" t="s">
        <v>62</v>
      </c>
      <c r="M19" s="122"/>
    </row>
    <row r="20" spans="1:13" ht="122.25" customHeight="1" thickBot="1" x14ac:dyDescent="0.3">
      <c r="A20" s="340"/>
      <c r="B20" s="340"/>
      <c r="C20" s="340"/>
      <c r="D20" s="472" t="s">
        <v>198</v>
      </c>
      <c r="E20" s="8" t="s">
        <v>8</v>
      </c>
      <c r="F20" s="6" t="s">
        <v>49</v>
      </c>
      <c r="G20" s="8">
        <v>100</v>
      </c>
      <c r="H20" s="8">
        <v>100</v>
      </c>
      <c r="I20" s="9">
        <f t="shared" si="1"/>
        <v>100</v>
      </c>
      <c r="J20" s="475"/>
      <c r="K20" s="340"/>
      <c r="L20" s="6" t="s">
        <v>62</v>
      </c>
      <c r="M20" s="122"/>
    </row>
    <row r="21" spans="1:13" ht="102" customHeight="1" thickBot="1" x14ac:dyDescent="0.3">
      <c r="A21" s="340"/>
      <c r="B21" s="340"/>
      <c r="C21" s="340"/>
      <c r="D21" s="473"/>
      <c r="E21" s="8" t="s">
        <v>9</v>
      </c>
      <c r="F21" s="6" t="s">
        <v>49</v>
      </c>
      <c r="G21" s="8">
        <v>100</v>
      </c>
      <c r="H21" s="8">
        <v>100</v>
      </c>
      <c r="I21" s="9">
        <f t="shared" si="1"/>
        <v>100</v>
      </c>
      <c r="J21" s="475"/>
      <c r="K21" s="340"/>
      <c r="L21" s="6" t="s">
        <v>62</v>
      </c>
      <c r="M21" s="122"/>
    </row>
    <row r="22" spans="1:13" ht="38.25" hidden="1" customHeight="1" thickBot="1" x14ac:dyDescent="0.3">
      <c r="A22" s="340"/>
      <c r="B22" s="340"/>
      <c r="C22" s="340"/>
      <c r="D22" s="13" t="s">
        <v>162</v>
      </c>
      <c r="E22" s="6" t="s">
        <v>57</v>
      </c>
      <c r="F22" s="6" t="s">
        <v>137</v>
      </c>
      <c r="G22" s="39">
        <v>7956</v>
      </c>
      <c r="H22" s="39">
        <v>2652</v>
      </c>
      <c r="I22" s="29">
        <f t="shared" si="1"/>
        <v>33.333333333333329</v>
      </c>
      <c r="J22" s="475"/>
      <c r="K22" s="340"/>
      <c r="L22" s="6" t="s">
        <v>62</v>
      </c>
      <c r="M22" s="122"/>
    </row>
    <row r="23" spans="1:13" ht="38.25" hidden="1" customHeight="1" thickBot="1" x14ac:dyDescent="0.3">
      <c r="A23" s="340"/>
      <c r="B23" s="340"/>
      <c r="C23" s="340"/>
      <c r="D23" s="8"/>
      <c r="E23" s="8"/>
      <c r="F23" s="6"/>
      <c r="G23" s="8"/>
      <c r="H23" s="8"/>
      <c r="I23" s="9"/>
      <c r="J23" s="475"/>
      <c r="K23" s="340"/>
      <c r="L23" s="6"/>
      <c r="M23" s="122"/>
    </row>
    <row r="24" spans="1:13" ht="114.75" customHeight="1" thickBot="1" x14ac:dyDescent="0.3">
      <c r="A24" s="340"/>
      <c r="B24" s="340"/>
      <c r="C24" s="340"/>
      <c r="D24" s="472" t="s">
        <v>199</v>
      </c>
      <c r="E24" s="8" t="s">
        <v>8</v>
      </c>
      <c r="F24" s="6" t="s">
        <v>49</v>
      </c>
      <c r="G24" s="8">
        <v>100</v>
      </c>
      <c r="H24" s="8">
        <v>100</v>
      </c>
      <c r="I24" s="9">
        <f t="shared" ref="I24:I29" si="2">H24/G24*100</f>
        <v>100</v>
      </c>
      <c r="J24" s="475"/>
      <c r="K24" s="340"/>
      <c r="L24" s="6" t="s">
        <v>62</v>
      </c>
      <c r="M24" s="122"/>
    </row>
    <row r="25" spans="1:13" ht="96.75" customHeight="1" thickBot="1" x14ac:dyDescent="0.3">
      <c r="A25" s="340"/>
      <c r="B25" s="340"/>
      <c r="C25" s="340"/>
      <c r="D25" s="473"/>
      <c r="E25" s="8" t="s">
        <v>9</v>
      </c>
      <c r="F25" s="6" t="s">
        <v>49</v>
      </c>
      <c r="G25" s="8">
        <v>100</v>
      </c>
      <c r="H25" s="8">
        <v>100</v>
      </c>
      <c r="I25" s="9">
        <f t="shared" si="2"/>
        <v>100</v>
      </c>
      <c r="J25" s="475"/>
      <c r="K25" s="340"/>
      <c r="L25" s="6" t="s">
        <v>62</v>
      </c>
      <c r="M25" s="122"/>
    </row>
    <row r="26" spans="1:13" ht="38.25" hidden="1" customHeight="1" thickBot="1" x14ac:dyDescent="0.3">
      <c r="A26" s="340"/>
      <c r="B26" s="340"/>
      <c r="C26" s="340"/>
      <c r="D26" s="13" t="s">
        <v>162</v>
      </c>
      <c r="E26" s="6" t="s">
        <v>57</v>
      </c>
      <c r="F26" s="6" t="s">
        <v>137</v>
      </c>
      <c r="G26" s="39">
        <v>38016</v>
      </c>
      <c r="H26" s="39">
        <v>12672</v>
      </c>
      <c r="I26" s="29">
        <f t="shared" si="2"/>
        <v>33.333333333333329</v>
      </c>
      <c r="J26" s="475"/>
      <c r="K26" s="340"/>
      <c r="L26" s="6" t="s">
        <v>62</v>
      </c>
      <c r="M26" s="122"/>
    </row>
    <row r="27" spans="1:13" ht="129" customHeight="1" thickBot="1" x14ac:dyDescent="0.3">
      <c r="A27" s="340"/>
      <c r="B27" s="340"/>
      <c r="C27" s="340"/>
      <c r="D27" s="472" t="s">
        <v>200</v>
      </c>
      <c r="E27" s="8" t="s">
        <v>8</v>
      </c>
      <c r="F27" s="6" t="s">
        <v>49</v>
      </c>
      <c r="G27" s="8">
        <v>100</v>
      </c>
      <c r="H27" s="8">
        <v>100</v>
      </c>
      <c r="I27" s="9">
        <f t="shared" si="2"/>
        <v>100</v>
      </c>
      <c r="J27" s="475"/>
      <c r="K27" s="340"/>
      <c r="L27" s="6" t="s">
        <v>62</v>
      </c>
      <c r="M27" s="122"/>
    </row>
    <row r="28" spans="1:13" ht="96.75" customHeight="1" thickBot="1" x14ac:dyDescent="0.3">
      <c r="A28" s="340"/>
      <c r="B28" s="340"/>
      <c r="C28" s="340"/>
      <c r="D28" s="473"/>
      <c r="E28" s="8" t="s">
        <v>9</v>
      </c>
      <c r="F28" s="6" t="s">
        <v>49</v>
      </c>
      <c r="G28" s="8">
        <v>100</v>
      </c>
      <c r="H28" s="8">
        <v>100</v>
      </c>
      <c r="I28" s="9">
        <f t="shared" si="2"/>
        <v>100</v>
      </c>
      <c r="J28" s="475"/>
      <c r="K28" s="340"/>
      <c r="L28" s="6" t="s">
        <v>62</v>
      </c>
      <c r="M28" s="122"/>
    </row>
    <row r="29" spans="1:13" ht="38.25" hidden="1" customHeight="1" thickBot="1" x14ac:dyDescent="0.3">
      <c r="A29" s="340"/>
      <c r="B29" s="340"/>
      <c r="C29" s="340"/>
      <c r="D29" s="13" t="s">
        <v>162</v>
      </c>
      <c r="E29" s="6" t="s">
        <v>57</v>
      </c>
      <c r="F29" s="6" t="s">
        <v>137</v>
      </c>
      <c r="G29" s="39">
        <v>105336</v>
      </c>
      <c r="H29" s="39">
        <v>34328</v>
      </c>
      <c r="I29" s="29">
        <f t="shared" si="2"/>
        <v>32.589048378522065</v>
      </c>
      <c r="J29" s="475"/>
      <c r="K29" s="340"/>
      <c r="L29" s="6" t="s">
        <v>62</v>
      </c>
      <c r="M29" s="122"/>
    </row>
    <row r="30" spans="1:13" ht="114" customHeight="1" thickBot="1" x14ac:dyDescent="0.3">
      <c r="A30" s="340"/>
      <c r="B30" s="340"/>
      <c r="C30" s="340"/>
      <c r="D30" s="472" t="s">
        <v>201</v>
      </c>
      <c r="E30" s="8" t="s">
        <v>8</v>
      </c>
      <c r="F30" s="6" t="s">
        <v>49</v>
      </c>
      <c r="G30" s="8">
        <v>100</v>
      </c>
      <c r="H30" s="8">
        <v>100</v>
      </c>
      <c r="I30" s="9">
        <f t="shared" si="0"/>
        <v>100</v>
      </c>
      <c r="J30" s="475"/>
      <c r="K30" s="340"/>
      <c r="L30" s="6" t="s">
        <v>62</v>
      </c>
      <c r="M30" s="122"/>
    </row>
    <row r="31" spans="1:13" ht="96.75" customHeight="1" thickBot="1" x14ac:dyDescent="0.3">
      <c r="A31" s="340"/>
      <c r="B31" s="340"/>
      <c r="C31" s="340"/>
      <c r="D31" s="473"/>
      <c r="E31" s="8" t="s">
        <v>9</v>
      </c>
      <c r="F31" s="6" t="s">
        <v>49</v>
      </c>
      <c r="G31" s="8">
        <v>100</v>
      </c>
      <c r="H31" s="8">
        <v>100</v>
      </c>
      <c r="I31" s="115">
        <f t="shared" si="0"/>
        <v>100</v>
      </c>
      <c r="J31" s="476"/>
      <c r="K31" s="366"/>
      <c r="L31" s="71" t="s">
        <v>62</v>
      </c>
      <c r="M31" s="122"/>
    </row>
    <row r="32" spans="1:13" ht="45.75" customHeight="1" thickBot="1" x14ac:dyDescent="0.3">
      <c r="A32" s="375"/>
      <c r="B32" s="375"/>
      <c r="C32" s="375"/>
      <c r="D32" s="13" t="s">
        <v>162</v>
      </c>
      <c r="E32" s="6" t="s">
        <v>57</v>
      </c>
      <c r="F32" s="6" t="s">
        <v>137</v>
      </c>
      <c r="G32" s="125">
        <v>57564</v>
      </c>
      <c r="H32" s="216">
        <v>57620</v>
      </c>
      <c r="I32" s="126">
        <v>100</v>
      </c>
      <c r="J32" s="126">
        <f>I32</f>
        <v>100</v>
      </c>
      <c r="K32" s="10"/>
      <c r="L32" s="10" t="s">
        <v>62</v>
      </c>
      <c r="M32" s="126">
        <f>(100+J32)/2</f>
        <v>100</v>
      </c>
    </row>
    <row r="33" spans="1:13" hidden="1" x14ac:dyDescent="0.25">
      <c r="A33" s="335" t="s">
        <v>156</v>
      </c>
      <c r="B33" s="336"/>
      <c r="C33" s="337"/>
      <c r="D33" s="11"/>
      <c r="E33" s="11"/>
      <c r="F33" s="11"/>
      <c r="G33" s="11"/>
      <c r="H33" s="11"/>
      <c r="I33" s="100"/>
      <c r="J33" s="123"/>
      <c r="K33" s="124"/>
      <c r="L33" s="124"/>
      <c r="M33" s="101"/>
    </row>
    <row r="34" spans="1:13" ht="21" customHeight="1" x14ac:dyDescent="0.25">
      <c r="A34" s="1" t="s">
        <v>157</v>
      </c>
      <c r="G34" s="59"/>
      <c r="H34" s="66"/>
      <c r="I34" s="60"/>
      <c r="J34" s="61"/>
      <c r="K34" s="59"/>
      <c r="L34" s="59"/>
      <c r="M34" s="60"/>
    </row>
    <row r="35" spans="1:13" ht="22.5" customHeight="1" x14ac:dyDescent="0.25">
      <c r="A35" s="1" t="s">
        <v>158</v>
      </c>
      <c r="G35" s="59"/>
      <c r="H35" s="66"/>
      <c r="I35" s="60"/>
      <c r="J35" s="61"/>
      <c r="K35" s="59"/>
      <c r="L35" s="59"/>
      <c r="M35" s="60"/>
    </row>
    <row r="36" spans="1:13" x14ac:dyDescent="0.25">
      <c r="A36" s="1" t="s">
        <v>272</v>
      </c>
    </row>
    <row r="39" spans="1:13" x14ac:dyDescent="0.25">
      <c r="A39" s="1" t="s">
        <v>99</v>
      </c>
      <c r="G39" s="1" t="s">
        <v>100</v>
      </c>
    </row>
    <row r="41" spans="1:13" x14ac:dyDescent="0.25">
      <c r="A41" s="1" t="s">
        <v>1</v>
      </c>
      <c r="G41" s="1" t="s">
        <v>26</v>
      </c>
    </row>
    <row r="44" spans="1:13" x14ac:dyDescent="0.25">
      <c r="A44" s="1" t="s">
        <v>91</v>
      </c>
    </row>
  </sheetData>
  <mergeCells count="20">
    <mergeCell ref="J17:J31"/>
    <mergeCell ref="K17:K31"/>
    <mergeCell ref="A8:M8"/>
    <mergeCell ref="A9:M9"/>
    <mergeCell ref="A10:M10"/>
    <mergeCell ref="A11:M11"/>
    <mergeCell ref="A14:A16"/>
    <mergeCell ref="B14:B16"/>
    <mergeCell ref="C14:C16"/>
    <mergeCell ref="J14:J15"/>
    <mergeCell ref="M14:M16"/>
    <mergeCell ref="D27:D28"/>
    <mergeCell ref="D30:D31"/>
    <mergeCell ref="A33:C33"/>
    <mergeCell ref="D20:D21"/>
    <mergeCell ref="D24:D25"/>
    <mergeCell ref="A17:A32"/>
    <mergeCell ref="D17:D18"/>
    <mergeCell ref="C17:C32"/>
    <mergeCell ref="B17:B32"/>
  </mergeCells>
  <pageMargins left="0.11811023622047245" right="0.11811023622047245" top="0.15748031496062992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13" workbookViewId="0">
      <selection activeCell="G31" sqref="G31"/>
    </sheetView>
  </sheetViews>
  <sheetFormatPr defaultColWidth="9.140625" defaultRowHeight="15" x14ac:dyDescent="0.25"/>
  <cols>
    <col min="1" max="1" width="9.85546875" style="1" customWidth="1"/>
    <col min="2" max="2" width="14.7109375" style="1" customWidth="1"/>
    <col min="3" max="3" width="10.7109375" style="1" customWidth="1"/>
    <col min="4" max="4" width="11.42578125" style="1" customWidth="1"/>
    <col min="5" max="5" width="14.85546875" style="1" customWidth="1"/>
    <col min="6" max="6" width="9.140625" style="1" customWidth="1"/>
    <col min="7" max="7" width="14.28515625" style="1" customWidth="1"/>
    <col min="8" max="8" width="10.8554687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.85546875" style="1" bestFit="1" customWidth="1"/>
    <col min="14" max="16" width="0" style="1" hidden="1" customWidth="1"/>
    <col min="17" max="16384" width="9.140625" style="1"/>
  </cols>
  <sheetData>
    <row r="1" spans="1:13" x14ac:dyDescent="0.25">
      <c r="A1" s="77"/>
      <c r="L1" s="77"/>
      <c r="M1" s="77" t="s">
        <v>27</v>
      </c>
    </row>
    <row r="2" spans="1:13" x14ac:dyDescent="0.25">
      <c r="A2" s="77"/>
      <c r="L2" s="77"/>
      <c r="M2" s="77" t="s">
        <v>28</v>
      </c>
    </row>
    <row r="3" spans="1:13" x14ac:dyDescent="0.25">
      <c r="A3" s="77"/>
      <c r="L3" s="77"/>
      <c r="M3" s="77" t="s">
        <v>29</v>
      </c>
    </row>
    <row r="4" spans="1:13" x14ac:dyDescent="0.25">
      <c r="A4" s="77"/>
      <c r="L4" s="77"/>
      <c r="M4" s="77" t="s">
        <v>30</v>
      </c>
    </row>
    <row r="5" spans="1:13" x14ac:dyDescent="0.25">
      <c r="A5" s="77"/>
      <c r="L5" s="77"/>
      <c r="M5" s="77" t="s">
        <v>31</v>
      </c>
    </row>
    <row r="6" spans="1:13" x14ac:dyDescent="0.25">
      <c r="A6" s="77"/>
      <c r="L6" s="77"/>
      <c r="M6" s="77" t="s">
        <v>32</v>
      </c>
    </row>
    <row r="7" spans="1:13" x14ac:dyDescent="0.25">
      <c r="A7" s="77"/>
      <c r="L7" s="77"/>
      <c r="M7" s="77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274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79.25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hidden="1" customHeight="1" thickBot="1" x14ac:dyDescent="0.3">
      <c r="A14" s="356" t="s">
        <v>98</v>
      </c>
      <c r="B14" s="356" t="s">
        <v>0</v>
      </c>
      <c r="C14" s="356" t="s">
        <v>63</v>
      </c>
      <c r="D14" s="78" t="s">
        <v>51</v>
      </c>
      <c r="E14" s="78" t="s">
        <v>3</v>
      </c>
      <c r="F14" s="78" t="s">
        <v>49</v>
      </c>
      <c r="G14" s="78">
        <v>100</v>
      </c>
      <c r="H14" s="78">
        <v>100</v>
      </c>
      <c r="I14" s="79">
        <f>H14/G14*100</f>
        <v>100</v>
      </c>
      <c r="J14" s="92">
        <v>100</v>
      </c>
      <c r="K14" s="78"/>
      <c r="L14" s="78" t="s">
        <v>62</v>
      </c>
      <c r="M14" s="182"/>
    </row>
    <row r="15" spans="1:13" ht="147.75" hidden="1" customHeight="1" thickBot="1" x14ac:dyDescent="0.3">
      <c r="A15" s="357"/>
      <c r="B15" s="357"/>
      <c r="C15" s="357"/>
      <c r="D15" s="80"/>
      <c r="E15" s="80" t="s">
        <v>4</v>
      </c>
      <c r="F15" s="80" t="s">
        <v>49</v>
      </c>
      <c r="G15" s="80">
        <v>100</v>
      </c>
      <c r="H15" s="80">
        <v>100</v>
      </c>
      <c r="I15" s="81">
        <f t="shared" ref="I15:I23" si="0">H15/G15*100</f>
        <v>100</v>
      </c>
      <c r="J15" s="67"/>
      <c r="K15" s="80"/>
      <c r="L15" s="78" t="s">
        <v>62</v>
      </c>
      <c r="M15" s="183"/>
    </row>
    <row r="16" spans="1:13" ht="138.75" customHeight="1" thickBot="1" x14ac:dyDescent="0.3">
      <c r="A16" s="357"/>
      <c r="B16" s="357"/>
      <c r="C16" s="357"/>
      <c r="D16" s="80" t="s">
        <v>191</v>
      </c>
      <c r="E16" s="82" t="s">
        <v>3</v>
      </c>
      <c r="F16" s="80" t="s">
        <v>49</v>
      </c>
      <c r="G16" s="80">
        <v>100</v>
      </c>
      <c r="H16" s="80">
        <v>100</v>
      </c>
      <c r="I16" s="87">
        <f t="shared" si="0"/>
        <v>100</v>
      </c>
      <c r="J16" s="355">
        <f>(I16+I17)/2</f>
        <v>100</v>
      </c>
      <c r="K16" s="91"/>
      <c r="L16" s="78" t="s">
        <v>62</v>
      </c>
      <c r="M16" s="183"/>
    </row>
    <row r="17" spans="1:15" ht="141" thickBot="1" x14ac:dyDescent="0.3">
      <c r="A17" s="357"/>
      <c r="B17" s="357"/>
      <c r="C17" s="357"/>
      <c r="D17" s="80"/>
      <c r="E17" s="80" t="s">
        <v>4</v>
      </c>
      <c r="F17" s="80" t="s">
        <v>49</v>
      </c>
      <c r="G17" s="80">
        <v>100</v>
      </c>
      <c r="H17" s="80">
        <v>100</v>
      </c>
      <c r="I17" s="87">
        <f t="shared" si="0"/>
        <v>100</v>
      </c>
      <c r="J17" s="352"/>
      <c r="K17" s="83"/>
      <c r="L17" s="78" t="s">
        <v>62</v>
      </c>
      <c r="M17" s="183"/>
    </row>
    <row r="18" spans="1:15" ht="166.5" hidden="1" customHeight="1" thickBot="1" x14ac:dyDescent="0.3">
      <c r="A18" s="357"/>
      <c r="B18" s="357"/>
      <c r="C18" s="357"/>
      <c r="D18" s="80" t="s">
        <v>84</v>
      </c>
      <c r="E18" s="82" t="s">
        <v>3</v>
      </c>
      <c r="F18" s="80" t="s">
        <v>49</v>
      </c>
      <c r="G18" s="80">
        <v>100</v>
      </c>
      <c r="H18" s="80">
        <v>100</v>
      </c>
      <c r="I18" s="87">
        <f t="shared" si="0"/>
        <v>100</v>
      </c>
      <c r="J18" s="74"/>
      <c r="K18" s="83"/>
      <c r="L18" s="78" t="s">
        <v>62</v>
      </c>
      <c r="M18" s="183"/>
      <c r="O18" s="1" t="s">
        <v>59</v>
      </c>
    </row>
    <row r="19" spans="1:15" ht="141" hidden="1" customHeight="1" thickBot="1" x14ac:dyDescent="0.3">
      <c r="A19" s="357"/>
      <c r="B19" s="357"/>
      <c r="C19" s="357"/>
      <c r="D19" s="80"/>
      <c r="E19" s="80" t="s">
        <v>4</v>
      </c>
      <c r="F19" s="80" t="s">
        <v>49</v>
      </c>
      <c r="G19" s="80">
        <v>100</v>
      </c>
      <c r="H19" s="80">
        <v>100</v>
      </c>
      <c r="I19" s="87">
        <f t="shared" si="0"/>
        <v>100</v>
      </c>
      <c r="J19" s="74"/>
      <c r="K19" s="83"/>
      <c r="L19" s="78" t="s">
        <v>62</v>
      </c>
      <c r="M19" s="183"/>
    </row>
    <row r="20" spans="1:15" ht="192" hidden="1" customHeight="1" thickBot="1" x14ac:dyDescent="0.3">
      <c r="A20" s="357"/>
      <c r="B20" s="357"/>
      <c r="C20" s="357"/>
      <c r="D20" s="83" t="s">
        <v>54</v>
      </c>
      <c r="E20" s="82" t="s">
        <v>3</v>
      </c>
      <c r="F20" s="80" t="s">
        <v>49</v>
      </c>
      <c r="G20" s="83">
        <v>100</v>
      </c>
      <c r="H20" s="83">
        <v>100</v>
      </c>
      <c r="I20" s="87">
        <f t="shared" si="0"/>
        <v>100</v>
      </c>
      <c r="J20" s="74"/>
      <c r="K20" s="83"/>
      <c r="L20" s="78" t="s">
        <v>62</v>
      </c>
      <c r="M20" s="183"/>
      <c r="O20" s="1" t="s">
        <v>58</v>
      </c>
    </row>
    <row r="21" spans="1:15" ht="141" hidden="1" customHeight="1" thickBot="1" x14ac:dyDescent="0.3">
      <c r="A21" s="357"/>
      <c r="B21" s="357"/>
      <c r="C21" s="357"/>
      <c r="D21" s="84"/>
      <c r="E21" s="80" t="s">
        <v>4</v>
      </c>
      <c r="F21" s="80" t="s">
        <v>49</v>
      </c>
      <c r="G21" s="78">
        <v>99.3</v>
      </c>
      <c r="H21" s="78">
        <v>99.3</v>
      </c>
      <c r="I21" s="87">
        <f t="shared" si="0"/>
        <v>100</v>
      </c>
      <c r="J21" s="74"/>
      <c r="K21" s="83"/>
      <c r="L21" s="78" t="s">
        <v>62</v>
      </c>
      <c r="M21" s="183"/>
    </row>
    <row r="22" spans="1:15" ht="26.25" thickBot="1" x14ac:dyDescent="0.3">
      <c r="A22" s="357"/>
      <c r="B22" s="11"/>
      <c r="C22" s="11"/>
      <c r="D22" s="8" t="s">
        <v>162</v>
      </c>
      <c r="E22" s="8" t="s">
        <v>57</v>
      </c>
      <c r="F22" s="8" t="s">
        <v>50</v>
      </c>
      <c r="G22" s="8">
        <v>35</v>
      </c>
      <c r="H22" s="8">
        <v>34</v>
      </c>
      <c r="I22" s="25">
        <f>H22/G22*100</f>
        <v>97.142857142857139</v>
      </c>
      <c r="J22" s="57">
        <f>H22/G22*100</f>
        <v>97.142857142857139</v>
      </c>
      <c r="K22" s="82"/>
      <c r="L22" s="56"/>
      <c r="M22" s="185">
        <f>(J22+J16)/2</f>
        <v>98.571428571428569</v>
      </c>
    </row>
    <row r="23" spans="1:15" ht="113.25" customHeight="1" thickBot="1" x14ac:dyDescent="0.3">
      <c r="A23" s="357"/>
      <c r="B23" s="85" t="s">
        <v>5</v>
      </c>
      <c r="C23" s="85" t="s">
        <v>63</v>
      </c>
      <c r="D23" s="13" t="s">
        <v>163</v>
      </c>
      <c r="E23" s="86" t="s">
        <v>6</v>
      </c>
      <c r="F23" s="80" t="s">
        <v>49</v>
      </c>
      <c r="G23" s="78">
        <v>100</v>
      </c>
      <c r="H23" s="78">
        <v>100</v>
      </c>
      <c r="I23" s="87">
        <f t="shared" si="0"/>
        <v>100</v>
      </c>
      <c r="J23" s="93">
        <f>I23</f>
        <v>100</v>
      </c>
      <c r="K23" s="83"/>
      <c r="L23" s="78" t="s">
        <v>62</v>
      </c>
      <c r="M23" s="183"/>
    </row>
    <row r="24" spans="1:15" ht="39" thickBot="1" x14ac:dyDescent="0.3">
      <c r="A24" s="357"/>
      <c r="B24" s="82"/>
      <c r="C24" s="82"/>
      <c r="D24" s="12" t="s">
        <v>162</v>
      </c>
      <c r="E24" s="80" t="s">
        <v>57</v>
      </c>
      <c r="F24" s="80" t="s">
        <v>50</v>
      </c>
      <c r="G24" s="80">
        <v>35</v>
      </c>
      <c r="H24" s="89">
        <v>35</v>
      </c>
      <c r="I24" s="96">
        <f>H24/G24*100</f>
        <v>100</v>
      </c>
      <c r="J24" s="97">
        <f>I24</f>
        <v>100</v>
      </c>
      <c r="K24" s="82"/>
      <c r="L24" s="78" t="s">
        <v>62</v>
      </c>
      <c r="M24" s="183"/>
    </row>
    <row r="25" spans="1:15" ht="111.75" hidden="1" customHeight="1" thickBot="1" x14ac:dyDescent="0.3">
      <c r="A25" s="358"/>
      <c r="B25" s="176"/>
      <c r="C25" s="176"/>
      <c r="D25" s="83" t="s">
        <v>162</v>
      </c>
      <c r="E25" s="83" t="s">
        <v>57</v>
      </c>
      <c r="F25" s="83" t="s">
        <v>50</v>
      </c>
      <c r="G25" s="83">
        <v>33</v>
      </c>
      <c r="H25" s="177">
        <v>34</v>
      </c>
      <c r="I25" s="175">
        <v>33</v>
      </c>
      <c r="J25" s="178">
        <f>I25</f>
        <v>33</v>
      </c>
      <c r="K25" s="83"/>
      <c r="L25" s="91" t="s">
        <v>62</v>
      </c>
      <c r="M25" s="184"/>
    </row>
    <row r="26" spans="1:15" ht="14.25" customHeight="1" x14ac:dyDescent="0.25">
      <c r="A26" s="179"/>
      <c r="B26" s="82" t="s">
        <v>179</v>
      </c>
      <c r="C26" s="82"/>
      <c r="D26" s="82"/>
      <c r="E26" s="82"/>
      <c r="F26" s="82"/>
      <c r="G26" s="82"/>
      <c r="H26" s="180"/>
      <c r="I26" s="181"/>
      <c r="J26" s="88"/>
      <c r="K26" s="82"/>
      <c r="L26" s="82"/>
      <c r="M26" s="186">
        <f>(J23+J24)/2</f>
        <v>100</v>
      </c>
    </row>
    <row r="27" spans="1:15" x14ac:dyDescent="0.25">
      <c r="A27" s="335" t="s">
        <v>208</v>
      </c>
      <c r="B27" s="336"/>
      <c r="C27" s="337"/>
      <c r="D27" s="11"/>
      <c r="E27" s="11"/>
      <c r="F27" s="11"/>
      <c r="G27" s="11"/>
      <c r="H27" s="11"/>
      <c r="I27" s="57"/>
      <c r="J27" s="28"/>
      <c r="K27" s="11"/>
      <c r="L27" s="11"/>
      <c r="M27" s="57">
        <f>(J16+J22+J23+J24)/4</f>
        <v>99.285714285714278</v>
      </c>
    </row>
    <row r="28" spans="1:15" x14ac:dyDescent="0.25">
      <c r="A28" s="58"/>
      <c r="B28" s="58"/>
      <c r="C28" s="58"/>
      <c r="D28" s="59"/>
      <c r="E28" s="59"/>
      <c r="F28" s="59"/>
      <c r="G28" s="59"/>
      <c r="H28" s="59"/>
      <c r="I28" s="60"/>
      <c r="J28" s="61"/>
      <c r="K28" s="59"/>
      <c r="L28" s="59"/>
      <c r="M28" s="60"/>
    </row>
    <row r="29" spans="1:15" ht="15.75" customHeight="1" x14ac:dyDescent="0.25">
      <c r="A29" s="1" t="s">
        <v>157</v>
      </c>
    </row>
    <row r="30" spans="1:15" ht="15.75" customHeight="1" x14ac:dyDescent="0.25">
      <c r="A30" s="1" t="s">
        <v>158</v>
      </c>
    </row>
    <row r="31" spans="1:15" ht="15.75" customHeight="1" x14ac:dyDescent="0.25">
      <c r="A31" s="1" t="s">
        <v>304</v>
      </c>
    </row>
    <row r="32" spans="1:15" ht="15.75" customHeight="1" x14ac:dyDescent="0.25"/>
    <row r="33" spans="1:7" ht="15.75" customHeight="1" x14ac:dyDescent="0.25">
      <c r="A33" s="1" t="s">
        <v>92</v>
      </c>
      <c r="G33" s="1" t="s">
        <v>93</v>
      </c>
    </row>
    <row r="34" spans="1:7" ht="28.5" customHeight="1" x14ac:dyDescent="0.25">
      <c r="A34" s="1" t="s">
        <v>1</v>
      </c>
      <c r="G34" s="1" t="s">
        <v>26</v>
      </c>
    </row>
    <row r="36" spans="1:7" ht="13.5" customHeight="1" x14ac:dyDescent="0.25"/>
    <row r="37" spans="1:7" x14ac:dyDescent="0.25">
      <c r="A37" s="1" t="s">
        <v>91</v>
      </c>
    </row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hidden="1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hidden="1" customHeight="1" x14ac:dyDescent="0.25"/>
    <row r="66" ht="15.75" customHeight="1" x14ac:dyDescent="0.25"/>
    <row r="68" ht="15.75" customHeight="1" x14ac:dyDescent="0.25"/>
    <row r="69" ht="15.75" hidden="1" customHeight="1" x14ac:dyDescent="0.25"/>
    <row r="70" ht="15.75" customHeight="1" x14ac:dyDescent="0.25"/>
  </sheetData>
  <mergeCells count="8">
    <mergeCell ref="A27:C27"/>
    <mergeCell ref="J16:J17"/>
    <mergeCell ref="A9:M9"/>
    <mergeCell ref="A10:M10"/>
    <mergeCell ref="A11:M11"/>
    <mergeCell ref="B14:B21"/>
    <mergeCell ref="C14:C21"/>
    <mergeCell ref="A14:A25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G24" sqref="G24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ht="15.75" hidden="1" customHeight="1" x14ac:dyDescent="0.25">
      <c r="A9" s="338" t="s">
        <v>34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80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285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x14ac:dyDescent="0.25">
      <c r="A12" s="338" t="s">
        <v>35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</row>
    <row r="13" spans="1:13" x14ac:dyDescent="0.25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</row>
    <row r="14" spans="1:13" ht="15.75" hidden="1" customHeight="1" thickBot="1" x14ac:dyDescent="0.3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</row>
    <row r="15" spans="1:13" ht="15.75" thickBot="1" x14ac:dyDescent="0.3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</row>
    <row r="16" spans="1:13" ht="205.9" customHeight="1" thickBot="1" x14ac:dyDescent="0.3">
      <c r="A16" s="4" t="s">
        <v>36</v>
      </c>
      <c r="B16" s="5" t="s">
        <v>37</v>
      </c>
      <c r="C16" s="5" t="s">
        <v>38</v>
      </c>
      <c r="D16" s="5" t="s">
        <v>39</v>
      </c>
      <c r="E16" s="5" t="s">
        <v>2</v>
      </c>
      <c r="F16" s="5" t="s">
        <v>40</v>
      </c>
      <c r="G16" s="5" t="s">
        <v>41</v>
      </c>
      <c r="H16" s="5" t="s">
        <v>42</v>
      </c>
      <c r="I16" s="5" t="s">
        <v>180</v>
      </c>
      <c r="J16" s="5" t="s">
        <v>177</v>
      </c>
      <c r="K16" s="5" t="s">
        <v>45</v>
      </c>
      <c r="L16" s="5" t="s">
        <v>46</v>
      </c>
      <c r="M16" s="5" t="s">
        <v>47</v>
      </c>
    </row>
    <row r="17" spans="1:13" ht="16.5" hidden="1" customHeight="1" x14ac:dyDescent="0.25">
      <c r="A17" s="22" t="s">
        <v>52</v>
      </c>
      <c r="B17" s="22" t="s">
        <v>0</v>
      </c>
      <c r="C17" s="22" t="s">
        <v>63</v>
      </c>
      <c r="D17" s="6" t="s">
        <v>51</v>
      </c>
      <c r="E17" s="6" t="s">
        <v>3</v>
      </c>
      <c r="F17" s="6" t="s">
        <v>49</v>
      </c>
      <c r="G17" s="6">
        <v>100</v>
      </c>
      <c r="H17" s="6">
        <v>100</v>
      </c>
      <c r="I17" s="7">
        <f t="shared" ref="I17:I23" si="0">H17/G17*100</f>
        <v>100</v>
      </c>
      <c r="J17" s="23">
        <v>100</v>
      </c>
      <c r="K17" s="6"/>
      <c r="L17" s="6" t="s">
        <v>62</v>
      </c>
      <c r="M17" s="22">
        <v>97.6</v>
      </c>
    </row>
    <row r="18" spans="1:13" ht="129" hidden="1" customHeight="1" x14ac:dyDescent="0.25">
      <c r="A18" s="398" t="s">
        <v>79</v>
      </c>
      <c r="B18" s="398" t="s">
        <v>7</v>
      </c>
      <c r="C18" s="398" t="s">
        <v>63</v>
      </c>
      <c r="D18" s="8" t="s">
        <v>65</v>
      </c>
      <c r="E18" s="8" t="s">
        <v>8</v>
      </c>
      <c r="F18" s="6" t="s">
        <v>49</v>
      </c>
      <c r="G18" s="8">
        <v>57</v>
      </c>
      <c r="H18" s="8">
        <v>57</v>
      </c>
      <c r="I18" s="9">
        <f t="shared" si="0"/>
        <v>100</v>
      </c>
      <c r="J18" s="342">
        <v>100</v>
      </c>
      <c r="K18" s="8"/>
      <c r="L18" s="6" t="s">
        <v>62</v>
      </c>
      <c r="M18" s="339">
        <v>97</v>
      </c>
    </row>
    <row r="19" spans="1:13" ht="96.75" hidden="1" customHeight="1" x14ac:dyDescent="0.25">
      <c r="A19" s="399"/>
      <c r="B19" s="399"/>
      <c r="C19" s="399"/>
      <c r="D19" s="8"/>
      <c r="E19" s="8" t="s">
        <v>9</v>
      </c>
      <c r="F19" s="6" t="s">
        <v>49</v>
      </c>
      <c r="G19" s="8">
        <v>98</v>
      </c>
      <c r="H19" s="8">
        <v>98</v>
      </c>
      <c r="I19" s="9">
        <f t="shared" si="0"/>
        <v>100</v>
      </c>
      <c r="J19" s="397"/>
      <c r="K19" s="8"/>
      <c r="L19" s="6" t="s">
        <v>62</v>
      </c>
      <c r="M19" s="340"/>
    </row>
    <row r="20" spans="1:13" ht="38.25" hidden="1" customHeight="1" x14ac:dyDescent="0.25">
      <c r="A20" s="401"/>
      <c r="B20" s="401"/>
      <c r="C20" s="401"/>
      <c r="D20" s="13" t="s">
        <v>48</v>
      </c>
      <c r="E20" s="6" t="s">
        <v>57</v>
      </c>
      <c r="F20" s="6" t="s">
        <v>50</v>
      </c>
      <c r="G20" s="6">
        <v>1708</v>
      </c>
      <c r="H20" s="6">
        <v>1664</v>
      </c>
      <c r="I20" s="7">
        <f t="shared" si="0"/>
        <v>97.423887587822009</v>
      </c>
      <c r="J20" s="18">
        <v>97.4</v>
      </c>
      <c r="K20" s="6"/>
      <c r="L20" s="6" t="s">
        <v>62</v>
      </c>
      <c r="M20" s="375"/>
    </row>
    <row r="21" spans="1:13" ht="68.45" hidden="1" customHeight="1" thickBot="1" x14ac:dyDescent="0.3">
      <c r="A21" s="398" t="s">
        <v>119</v>
      </c>
      <c r="B21" s="398" t="s">
        <v>7</v>
      </c>
      <c r="C21" s="398" t="s">
        <v>63</v>
      </c>
      <c r="D21" s="8"/>
      <c r="E21" s="8"/>
      <c r="F21" s="6" t="s">
        <v>49</v>
      </c>
      <c r="G21" s="8">
        <v>57</v>
      </c>
      <c r="H21" s="8">
        <v>57</v>
      </c>
      <c r="I21" s="27">
        <f t="shared" si="0"/>
        <v>100</v>
      </c>
      <c r="J21" s="342">
        <v>100</v>
      </c>
      <c r="K21" s="8"/>
      <c r="L21" s="6" t="s">
        <v>62</v>
      </c>
      <c r="M21" s="361"/>
    </row>
    <row r="22" spans="1:13" ht="141" customHeight="1" thickBot="1" x14ac:dyDescent="0.3">
      <c r="A22" s="399"/>
      <c r="B22" s="399"/>
      <c r="C22" s="399"/>
      <c r="D22" s="8" t="s">
        <v>204</v>
      </c>
      <c r="E22" s="8" t="s">
        <v>9</v>
      </c>
      <c r="F22" s="6" t="s">
        <v>49</v>
      </c>
      <c r="G22" s="8">
        <v>95</v>
      </c>
      <c r="H22" s="8">
        <v>95</v>
      </c>
      <c r="I22" s="9">
        <f t="shared" si="0"/>
        <v>100</v>
      </c>
      <c r="J22" s="397"/>
      <c r="K22" s="8"/>
      <c r="L22" s="6" t="s">
        <v>62</v>
      </c>
      <c r="M22" s="362"/>
    </row>
    <row r="23" spans="1:13" ht="51.6" customHeight="1" x14ac:dyDescent="0.25">
      <c r="A23" s="399"/>
      <c r="B23" s="399"/>
      <c r="C23" s="399"/>
      <c r="D23" s="55" t="s">
        <v>162</v>
      </c>
      <c r="E23" s="71" t="s">
        <v>57</v>
      </c>
      <c r="F23" s="71" t="s">
        <v>50</v>
      </c>
      <c r="G23" s="71">
        <v>40008</v>
      </c>
      <c r="H23" s="71">
        <v>36194</v>
      </c>
      <c r="I23" s="73">
        <f t="shared" si="0"/>
        <v>90.466906618676262</v>
      </c>
      <c r="J23" s="103">
        <f>I23</f>
        <v>90.466906618676262</v>
      </c>
      <c r="K23" s="71"/>
      <c r="L23" s="71" t="s">
        <v>62</v>
      </c>
      <c r="M23" s="362"/>
    </row>
    <row r="24" spans="1:13" ht="19.899999999999999" customHeight="1" x14ac:dyDescent="0.25">
      <c r="A24" s="335" t="s">
        <v>179</v>
      </c>
      <c r="B24" s="336"/>
      <c r="C24" s="337"/>
      <c r="D24" s="11"/>
      <c r="E24" s="11"/>
      <c r="F24" s="11"/>
      <c r="G24" s="11"/>
      <c r="H24" s="11"/>
      <c r="I24" s="57"/>
      <c r="J24" s="28"/>
      <c r="K24" s="11"/>
      <c r="L24" s="11"/>
      <c r="M24" s="114">
        <f>(J21+J23)/2</f>
        <v>95.233453309338131</v>
      </c>
    </row>
    <row r="25" spans="1:13" ht="16.899999999999999" customHeight="1" x14ac:dyDescent="0.25">
      <c r="A25" s="1" t="s">
        <v>157</v>
      </c>
      <c r="G25" s="59"/>
      <c r="H25" s="59"/>
      <c r="I25" s="60"/>
      <c r="J25" s="61"/>
      <c r="K25" s="59"/>
      <c r="L25" s="59"/>
      <c r="M25" s="65"/>
    </row>
    <row r="26" spans="1:13" ht="18.600000000000001" customHeight="1" x14ac:dyDescent="0.25">
      <c r="A26" s="1" t="s">
        <v>158</v>
      </c>
      <c r="G26" s="59"/>
      <c r="H26" s="59"/>
      <c r="I26" s="60"/>
      <c r="J26" s="61"/>
      <c r="K26" s="59"/>
      <c r="L26" s="59"/>
      <c r="M26" s="65"/>
    </row>
    <row r="27" spans="1:13" ht="18.600000000000001" customHeight="1" x14ac:dyDescent="0.25">
      <c r="A27" s="1" t="s">
        <v>286</v>
      </c>
      <c r="G27" s="59"/>
      <c r="H27" s="59"/>
      <c r="I27" s="60"/>
      <c r="J27" s="61"/>
      <c r="K27" s="59"/>
      <c r="L27" s="59"/>
      <c r="M27" s="65"/>
    </row>
    <row r="28" spans="1:13" ht="15" customHeight="1" x14ac:dyDescent="0.25"/>
    <row r="29" spans="1:13" ht="15" customHeight="1" x14ac:dyDescent="0.25">
      <c r="A29" s="1" t="s">
        <v>120</v>
      </c>
      <c r="G29" s="1" t="s">
        <v>121</v>
      </c>
    </row>
    <row r="32" spans="1:13" x14ac:dyDescent="0.25">
      <c r="A32" s="1" t="s">
        <v>1</v>
      </c>
      <c r="G32" s="1" t="s">
        <v>26</v>
      </c>
    </row>
    <row r="35" spans="1:1" x14ac:dyDescent="0.25">
      <c r="A35" s="1" t="s">
        <v>113</v>
      </c>
    </row>
  </sheetData>
  <mergeCells count="18">
    <mergeCell ref="A14:M14"/>
    <mergeCell ref="A15:M15"/>
    <mergeCell ref="A9:M9"/>
    <mergeCell ref="A10:M10"/>
    <mergeCell ref="A11:M11"/>
    <mergeCell ref="A12:M12"/>
    <mergeCell ref="A13:M13"/>
    <mergeCell ref="M21:M23"/>
    <mergeCell ref="A18:A20"/>
    <mergeCell ref="B18:B20"/>
    <mergeCell ref="C18:C20"/>
    <mergeCell ref="J18:J19"/>
    <mergeCell ref="M18:M20"/>
    <mergeCell ref="A24:C24"/>
    <mergeCell ref="A21:A23"/>
    <mergeCell ref="B21:B23"/>
    <mergeCell ref="C21:C23"/>
    <mergeCell ref="J21:J22"/>
  </mergeCells>
  <pageMargins left="0" right="0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A30" zoomScale="90" zoomScaleNormal="90" workbookViewId="0">
      <selection activeCell="M27" sqref="M27:M38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" style="1" bestFit="1" customWidth="1"/>
    <col min="14" max="16" width="0" style="1" hidden="1" customWidth="1"/>
    <col min="17" max="17" width="9.140625" style="1"/>
    <col min="18" max="18" width="10.7109375" style="1" customWidth="1"/>
    <col min="19" max="16384" width="9.140625" style="1"/>
  </cols>
  <sheetData>
    <row r="1" spans="1:18" x14ac:dyDescent="0.25">
      <c r="A1" s="205"/>
      <c r="L1" s="205"/>
      <c r="M1" s="205" t="s">
        <v>27</v>
      </c>
    </row>
    <row r="2" spans="1:18" x14ac:dyDescent="0.25">
      <c r="A2" s="205"/>
      <c r="L2" s="205"/>
      <c r="M2" s="205" t="s">
        <v>28</v>
      </c>
    </row>
    <row r="3" spans="1:18" x14ac:dyDescent="0.25">
      <c r="A3" s="205"/>
      <c r="L3" s="205"/>
      <c r="M3" s="205" t="s">
        <v>29</v>
      </c>
    </row>
    <row r="4" spans="1:18" x14ac:dyDescent="0.25">
      <c r="A4" s="205"/>
      <c r="L4" s="205"/>
      <c r="M4" s="205" t="s">
        <v>30</v>
      </c>
    </row>
    <row r="5" spans="1:18" x14ac:dyDescent="0.25">
      <c r="A5" s="205"/>
      <c r="L5" s="205"/>
      <c r="M5" s="205" t="s">
        <v>31</v>
      </c>
    </row>
    <row r="6" spans="1:18" x14ac:dyDescent="0.25">
      <c r="A6" s="205"/>
      <c r="L6" s="205"/>
      <c r="M6" s="205" t="s">
        <v>32</v>
      </c>
    </row>
    <row r="7" spans="1:18" x14ac:dyDescent="0.25">
      <c r="A7" s="205"/>
      <c r="L7" s="205"/>
      <c r="M7" s="205" t="s">
        <v>33</v>
      </c>
    </row>
    <row r="8" spans="1:18" x14ac:dyDescent="0.25">
      <c r="A8" s="3"/>
    </row>
    <row r="9" spans="1:18" x14ac:dyDescent="0.25">
      <c r="A9" s="338" t="s">
        <v>34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8" x14ac:dyDescent="0.25">
      <c r="A10" s="338" t="s">
        <v>316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8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8" ht="15.75" thickBot="1" x14ac:dyDescent="0.3">
      <c r="A12" s="3"/>
    </row>
    <row r="13" spans="1:18" ht="186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43</v>
      </c>
      <c r="J13" s="5" t="s">
        <v>44</v>
      </c>
      <c r="K13" s="5" t="s">
        <v>45</v>
      </c>
      <c r="L13" s="5" t="s">
        <v>46</v>
      </c>
      <c r="M13" s="5" t="s">
        <v>47</v>
      </c>
    </row>
    <row r="14" spans="1:18" ht="108" customHeight="1" thickBot="1" x14ac:dyDescent="0.3">
      <c r="A14" s="339" t="s">
        <v>52</v>
      </c>
      <c r="B14" s="339" t="s">
        <v>0</v>
      </c>
      <c r="C14" s="339" t="s">
        <v>63</v>
      </c>
      <c r="D14" s="299" t="s">
        <v>51</v>
      </c>
      <c r="E14" s="6" t="s">
        <v>3</v>
      </c>
      <c r="F14" s="6" t="s">
        <v>49</v>
      </c>
      <c r="G14" s="6">
        <v>100</v>
      </c>
      <c r="H14" s="6">
        <v>100</v>
      </c>
      <c r="I14" s="7">
        <f t="shared" ref="I14:I85" si="0">H14/G14*100</f>
        <v>100</v>
      </c>
      <c r="J14" s="342">
        <f>(I14+I15+I16+I17+I18+I19+I20+I21)/8</f>
        <v>100</v>
      </c>
      <c r="K14" s="6"/>
      <c r="L14" s="6" t="s">
        <v>62</v>
      </c>
      <c r="M14" s="367">
        <f>(J14+J24)/2</f>
        <v>98.2</v>
      </c>
      <c r="R14" s="206" t="s">
        <v>212</v>
      </c>
    </row>
    <row r="15" spans="1:18" ht="144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9">
        <f t="shared" si="0"/>
        <v>100</v>
      </c>
      <c r="J15" s="396"/>
      <c r="K15" s="8"/>
      <c r="L15" s="6" t="s">
        <v>62</v>
      </c>
      <c r="M15" s="368"/>
    </row>
    <row r="16" spans="1:18" ht="108.75" customHeight="1" thickBot="1" x14ac:dyDescent="0.3">
      <c r="A16" s="340"/>
      <c r="B16" s="340"/>
      <c r="C16" s="340"/>
      <c r="D16" s="8" t="s">
        <v>211</v>
      </c>
      <c r="E16" s="296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96"/>
      <c r="K16" s="8"/>
      <c r="L16" s="6" t="s">
        <v>62</v>
      </c>
      <c r="M16" s="368"/>
    </row>
    <row r="17" spans="1:18" ht="150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9">
        <f t="shared" si="0"/>
        <v>100</v>
      </c>
      <c r="J17" s="396"/>
      <c r="K17" s="8"/>
      <c r="L17" s="6" t="s">
        <v>62</v>
      </c>
      <c r="M17" s="368"/>
    </row>
    <row r="18" spans="1:18" ht="168" customHeight="1" thickBot="1" x14ac:dyDescent="0.3">
      <c r="A18" s="340"/>
      <c r="B18" s="340"/>
      <c r="C18" s="340"/>
      <c r="D18" s="8" t="s">
        <v>84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96"/>
      <c r="K18" s="8"/>
      <c r="L18" s="6" t="s">
        <v>62</v>
      </c>
      <c r="M18" s="368"/>
      <c r="O18" s="1" t="s">
        <v>59</v>
      </c>
      <c r="R18" s="206" t="s">
        <v>212</v>
      </c>
    </row>
    <row r="19" spans="1:18" ht="150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396"/>
      <c r="K19" s="8"/>
      <c r="L19" s="6" t="s">
        <v>62</v>
      </c>
      <c r="M19" s="368"/>
    </row>
    <row r="20" spans="1:18" ht="185.25" customHeight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396"/>
      <c r="K20" s="8"/>
      <c r="L20" s="6" t="s">
        <v>62</v>
      </c>
      <c r="M20" s="368"/>
      <c r="O20" s="1" t="s">
        <v>58</v>
      </c>
      <c r="R20" s="206" t="s">
        <v>213</v>
      </c>
    </row>
    <row r="21" spans="1:18" ht="153" customHeight="1" thickBot="1" x14ac:dyDescent="0.3">
      <c r="A21" s="340"/>
      <c r="B21" s="375"/>
      <c r="C21" s="375"/>
      <c r="D21" s="204"/>
      <c r="E21" s="12" t="s">
        <v>4</v>
      </c>
      <c r="F21" s="12" t="s">
        <v>49</v>
      </c>
      <c r="G21" s="71">
        <v>100</v>
      </c>
      <c r="H21" s="71">
        <v>100</v>
      </c>
      <c r="I21" s="115">
        <f t="shared" si="0"/>
        <v>100</v>
      </c>
      <c r="J21" s="397"/>
      <c r="K21" s="12"/>
      <c r="L21" s="71" t="s">
        <v>62</v>
      </c>
      <c r="M21" s="368"/>
    </row>
    <row r="22" spans="1:18" ht="70.5" customHeight="1" thickBot="1" x14ac:dyDescent="0.3">
      <c r="A22" s="340"/>
      <c r="B22" s="268"/>
      <c r="C22" s="306"/>
      <c r="D22" s="307" t="s">
        <v>260</v>
      </c>
      <c r="E22" s="307" t="s">
        <v>57</v>
      </c>
      <c r="F22" s="307" t="s">
        <v>50</v>
      </c>
      <c r="G22" s="307">
        <f>'дс 4'!G22+'дс 5'!G22+'дс 7'!G22+'ДС 8'!G20+'дс 9'!G22+'дс 10'!G22+'дс 12'!G20+'ДС 13'!G20+'дс 14'!G22+'ДС 15'!G20+'дс 17'!G20+'дс 18'!G20</f>
        <v>1176</v>
      </c>
      <c r="H22" s="307">
        <f>'дс 4'!H22+'дс 5'!H22+'дс 7'!H22+'ДС 8'!H20+'дс 9'!H22+'дс 10'!H22+'дс 12'!H20+'ДС 13'!H20+'дс 14'!H22+'ДС 15'!H20+'дс 17'!H20+'дс 18'!H20</f>
        <v>1114</v>
      </c>
      <c r="I22" s="121">
        <f>H22/G22*100</f>
        <v>94.72789115646259</v>
      </c>
      <c r="J22" s="297">
        <f>I22</f>
        <v>94.72789115646259</v>
      </c>
      <c r="K22" s="282"/>
      <c r="L22" s="308" t="s">
        <v>62</v>
      </c>
      <c r="M22" s="368"/>
    </row>
    <row r="23" spans="1:18" ht="92.25" customHeight="1" thickBot="1" x14ac:dyDescent="0.3">
      <c r="A23" s="340"/>
      <c r="B23" s="268"/>
      <c r="C23" s="306"/>
      <c r="D23" s="307" t="s">
        <v>261</v>
      </c>
      <c r="E23" s="307" t="s">
        <v>57</v>
      </c>
      <c r="F23" s="307" t="s">
        <v>50</v>
      </c>
      <c r="G23" s="307">
        <f>'дс 4'!G23+'дс 7'!G23+'ДС 8'!G21+'дс 9'!G23+'дс 10'!G23+'дс 12'!G21+'ДС 13'!G21+'дс 14'!G23+'ДС 15'!G21+'дс 17'!G21+'дс 18'!G21</f>
        <v>559</v>
      </c>
      <c r="H23" s="307">
        <f>'дс 4'!H23+'дс 7'!H23+'ДС 8'!H21+'дс 9'!H23+'дс 10'!H23+'дс 12'!H21+'ДС 13'!H21+'дс 14'!H23+'ДС 15'!H21+'дс 17'!H21+'дс 18'!H21</f>
        <v>559</v>
      </c>
      <c r="I23" s="121">
        <f>H23/G23*100</f>
        <v>100</v>
      </c>
      <c r="J23" s="310">
        <v>100</v>
      </c>
      <c r="K23" s="311"/>
      <c r="L23" s="300" t="s">
        <v>62</v>
      </c>
      <c r="M23" s="368"/>
    </row>
    <row r="24" spans="1:18" ht="41.25" customHeight="1" thickBot="1" x14ac:dyDescent="0.3">
      <c r="A24" s="340"/>
      <c r="B24" s="207"/>
      <c r="C24" s="208"/>
      <c r="D24" s="209" t="s">
        <v>262</v>
      </c>
      <c r="E24" s="209" t="s">
        <v>57</v>
      </c>
      <c r="F24" s="209" t="s">
        <v>50</v>
      </c>
      <c r="G24" s="209">
        <f>G22+G23</f>
        <v>1735</v>
      </c>
      <c r="H24" s="209">
        <f>H22+H23</f>
        <v>1673</v>
      </c>
      <c r="I24" s="312">
        <f>H24/G24*100</f>
        <v>96.426512968299718</v>
      </c>
      <c r="J24" s="309">
        <v>96.4</v>
      </c>
      <c r="K24" s="209"/>
      <c r="L24" s="313"/>
      <c r="M24" s="368"/>
    </row>
    <row r="25" spans="1:18" ht="108" customHeight="1" thickBot="1" x14ac:dyDescent="0.3">
      <c r="A25" s="340"/>
      <c r="B25" s="202" t="s">
        <v>5</v>
      </c>
      <c r="C25" s="202" t="s">
        <v>63</v>
      </c>
      <c r="D25" s="291" t="s">
        <v>255</v>
      </c>
      <c r="E25" s="211" t="s">
        <v>6</v>
      </c>
      <c r="F25" s="12" t="s">
        <v>49</v>
      </c>
      <c r="G25" s="12">
        <v>100</v>
      </c>
      <c r="H25" s="12">
        <v>100</v>
      </c>
      <c r="I25" s="115">
        <f t="shared" si="0"/>
        <v>100</v>
      </c>
      <c r="J25" s="298">
        <v>100</v>
      </c>
      <c r="K25" s="12"/>
      <c r="L25" s="12" t="s">
        <v>62</v>
      </c>
      <c r="M25" s="367">
        <f>(J25+J26)/2</f>
        <v>98.747016706443915</v>
      </c>
    </row>
    <row r="26" spans="1:18" ht="45" customHeight="1" thickBot="1" x14ac:dyDescent="0.3">
      <c r="A26" s="375"/>
      <c r="B26" s="13"/>
      <c r="C26" s="13"/>
      <c r="D26" s="6" t="s">
        <v>48</v>
      </c>
      <c r="E26" s="6" t="s">
        <v>57</v>
      </c>
      <c r="F26" s="6" t="s">
        <v>50</v>
      </c>
      <c r="G26" s="6">
        <f>'дс 4'!G26+'дс 5'!G24+'дс 7'!G27+'ДС 8'!G24+'дс 9'!G26+'дс 10'!G26+'дс 12'!G24+'ДС 13'!G25+'дс 14'!G26+'ДС 15'!G24+'дс 17'!G24+'дс 18'!G24</f>
        <v>1676</v>
      </c>
      <c r="H26" s="6">
        <f>'дс 4'!H26+'дс 5'!H24+'дс 7'!H27+'ДС 8'!H24+'дс 9'!H26+'дс 10'!H26+'дс 12'!H24+'ДС 13'!H25+'дс 14'!H26+'ДС 15'!H24+'дс 17'!H24+'дс 18'!H24</f>
        <v>1634</v>
      </c>
      <c r="I26" s="7">
        <f>H26/G26*100</f>
        <v>97.494033412887831</v>
      </c>
      <c r="J26" s="203">
        <f>I26</f>
        <v>97.494033412887831</v>
      </c>
      <c r="K26" s="6"/>
      <c r="L26" s="6" t="s">
        <v>62</v>
      </c>
      <c r="M26" s="402"/>
    </row>
    <row r="27" spans="1:18" ht="100.5" customHeight="1" thickBot="1" x14ac:dyDescent="0.3">
      <c r="A27" s="339" t="s">
        <v>64</v>
      </c>
      <c r="B27" s="339" t="s">
        <v>10</v>
      </c>
      <c r="C27" s="339" t="s">
        <v>63</v>
      </c>
      <c r="D27" s="8" t="s">
        <v>65</v>
      </c>
      <c r="E27" s="8" t="s">
        <v>11</v>
      </c>
      <c r="F27" s="8" t="s">
        <v>49</v>
      </c>
      <c r="G27" s="8">
        <f>('шк 2'!G25+'ШК 4'!G25+'ШК 5'!G25+'шк 7'!G25+'ШК 9'!G25+Гимн.!G12)/6</f>
        <v>100</v>
      </c>
      <c r="H27" s="8">
        <v>100</v>
      </c>
      <c r="I27" s="9">
        <f t="shared" si="0"/>
        <v>100</v>
      </c>
      <c r="J27" s="342">
        <f>(I27+I28+I29+I30+I31+I32+I33+I34)/8</f>
        <v>100</v>
      </c>
      <c r="K27" s="8"/>
      <c r="L27" s="6" t="s">
        <v>62</v>
      </c>
      <c r="M27" s="367">
        <f>(J27+J35)/2</f>
        <v>99.881889763779526</v>
      </c>
    </row>
    <row r="28" spans="1:18" ht="153.75" thickBot="1" x14ac:dyDescent="0.3">
      <c r="A28" s="340"/>
      <c r="B28" s="340"/>
      <c r="C28" s="340"/>
      <c r="D28" s="8"/>
      <c r="E28" s="8" t="s">
        <v>12</v>
      </c>
      <c r="F28" s="8" t="s">
        <v>49</v>
      </c>
      <c r="G28" s="8">
        <f>('шк 2'!G26+'ШК 4'!G26+'ШК 5'!G26+'шк 7'!G26+'ШК 9'!G26+Гимн.!G13)/6</f>
        <v>100</v>
      </c>
      <c r="H28" s="8">
        <f>('шк 2'!H26+'ШК 4'!H26+'ШК 5'!H26+'шк 7'!H26+'ШК 9'!H26+Гимн.!H13)/6</f>
        <v>100</v>
      </c>
      <c r="I28" s="9">
        <f t="shared" si="0"/>
        <v>100</v>
      </c>
      <c r="J28" s="396"/>
      <c r="K28" s="8"/>
      <c r="L28" s="6" t="s">
        <v>62</v>
      </c>
      <c r="M28" s="368"/>
    </row>
    <row r="29" spans="1:18" ht="128.25" thickBot="1" x14ac:dyDescent="0.3">
      <c r="A29" s="340"/>
      <c r="B29" s="340"/>
      <c r="C29" s="340"/>
      <c r="D29" s="8" t="s">
        <v>66</v>
      </c>
      <c r="E29" s="8" t="s">
        <v>11</v>
      </c>
      <c r="F29" s="8" t="s">
        <v>49</v>
      </c>
      <c r="G29" s="8">
        <f>('шк 2'!G27+'ШК 4'!G27+'ШК 5'!G27+'шк 7'!G27+'ШК 9'!G27+Гимн.!G14)/6</f>
        <v>100</v>
      </c>
      <c r="H29" s="8">
        <f>('шк 2'!H27+'ШК 4'!H27+'ШК 5'!H27+'шк 7'!H27+'ШК 9'!H27+Гимн.!H14)/6</f>
        <v>100</v>
      </c>
      <c r="I29" s="9">
        <f t="shared" si="0"/>
        <v>100</v>
      </c>
      <c r="J29" s="396"/>
      <c r="K29" s="8"/>
      <c r="L29" s="6" t="s">
        <v>62</v>
      </c>
      <c r="M29" s="368"/>
      <c r="O29" s="1" t="s">
        <v>68</v>
      </c>
    </row>
    <row r="30" spans="1:18" ht="153.75" thickBot="1" x14ac:dyDescent="0.3">
      <c r="A30" s="340"/>
      <c r="B30" s="340"/>
      <c r="C30" s="340"/>
      <c r="D30" s="8"/>
      <c r="E30" s="8" t="s">
        <v>12</v>
      </c>
      <c r="F30" s="8" t="s">
        <v>49</v>
      </c>
      <c r="G30" s="8">
        <f>('шк 2'!G28+'ШК 4'!G28+'ШК 5'!G28+'шк 7'!G28+'ШК 9'!G28+Гимн.!G15)/6</f>
        <v>100</v>
      </c>
      <c r="H30" s="8">
        <f>('шк 2'!H28+'ШК 4'!H28+'ШК 5'!H28+'шк 7'!H28+'ШК 9'!H28+Гимн.!H15)/6</f>
        <v>100</v>
      </c>
      <c r="I30" s="9">
        <f t="shared" si="0"/>
        <v>100</v>
      </c>
      <c r="J30" s="396"/>
      <c r="K30" s="8"/>
      <c r="L30" s="6" t="s">
        <v>62</v>
      </c>
      <c r="M30" s="368"/>
    </row>
    <row r="31" spans="1:18" ht="153.75" thickBot="1" x14ac:dyDescent="0.3">
      <c r="A31" s="340"/>
      <c r="B31" s="340"/>
      <c r="C31" s="340"/>
      <c r="D31" s="8" t="s">
        <v>67</v>
      </c>
      <c r="E31" s="8" t="s">
        <v>11</v>
      </c>
      <c r="F31" s="8" t="s">
        <v>49</v>
      </c>
      <c r="G31" s="8">
        <f>('шк 2'!G29+'ШК 4'!G29+'ШК 9'!G27+Гимн.!G17)/4</f>
        <v>100</v>
      </c>
      <c r="H31" s="8">
        <f>('шк 2'!H29+'ШК 4'!H29+'ШК 9'!H27+Гимн.!H17)/4</f>
        <v>100</v>
      </c>
      <c r="I31" s="9">
        <f t="shared" si="0"/>
        <v>100</v>
      </c>
      <c r="J31" s="396"/>
      <c r="K31" s="8"/>
      <c r="L31" s="6" t="s">
        <v>62</v>
      </c>
      <c r="M31" s="368"/>
      <c r="O31" s="1" t="s">
        <v>71</v>
      </c>
      <c r="R31" s="206" t="s">
        <v>256</v>
      </c>
    </row>
    <row r="32" spans="1:18" ht="153.75" thickBot="1" x14ac:dyDescent="0.3">
      <c r="A32" s="340"/>
      <c r="B32" s="340"/>
      <c r="C32" s="340"/>
      <c r="D32" s="8"/>
      <c r="E32" s="8" t="s">
        <v>12</v>
      </c>
      <c r="F32" s="8" t="s">
        <v>49</v>
      </c>
      <c r="G32" s="8">
        <f>('шк 2'!G30+'ШК 4'!G30+'ШК 9'!G28+Гимн.!G18)/4</f>
        <v>100</v>
      </c>
      <c r="H32" s="8">
        <f>('шк 2'!H30+'ШК 4'!H30+'ШК 9'!H28+Гимн.!H18)/4</f>
        <v>100</v>
      </c>
      <c r="I32" s="9">
        <f t="shared" si="0"/>
        <v>100</v>
      </c>
      <c r="J32" s="396"/>
      <c r="K32" s="8"/>
      <c r="L32" s="6" t="s">
        <v>62</v>
      </c>
      <c r="M32" s="368"/>
    </row>
    <row r="33" spans="1:18" ht="166.5" thickBot="1" x14ac:dyDescent="0.3">
      <c r="A33" s="340"/>
      <c r="B33" s="340"/>
      <c r="C33" s="340"/>
      <c r="D33" s="8" t="s">
        <v>69</v>
      </c>
      <c r="E33" s="8" t="s">
        <v>11</v>
      </c>
      <c r="F33" s="8" t="s">
        <v>49</v>
      </c>
      <c r="G33" s="27">
        <f>('шк 7'!G31+Гимн.!G19)/2</f>
        <v>100</v>
      </c>
      <c r="H33" s="8">
        <f>('шк 7'!H31+Гимн.!H19)/2</f>
        <v>100</v>
      </c>
      <c r="I33" s="9">
        <f t="shared" si="0"/>
        <v>100</v>
      </c>
      <c r="J33" s="396"/>
      <c r="K33" s="8"/>
      <c r="L33" s="6" t="s">
        <v>62</v>
      </c>
      <c r="M33" s="368"/>
      <c r="N33" s="1" t="s">
        <v>70</v>
      </c>
      <c r="R33" s="212" t="s">
        <v>214</v>
      </c>
    </row>
    <row r="34" spans="1:18" ht="153.75" thickBot="1" x14ac:dyDescent="0.3">
      <c r="A34" s="340"/>
      <c r="B34" s="340"/>
      <c r="C34" s="340"/>
      <c r="D34" s="8"/>
      <c r="E34" s="8" t="s">
        <v>12</v>
      </c>
      <c r="F34" s="8" t="s">
        <v>49</v>
      </c>
      <c r="G34" s="8">
        <f>('шк 7'!G32+Гимн.!G20)/2</f>
        <v>100</v>
      </c>
      <c r="H34" s="8">
        <f>('шк 7'!H32+Гимн.!H20)/2</f>
        <v>100</v>
      </c>
      <c r="I34" s="9">
        <f t="shared" si="0"/>
        <v>100</v>
      </c>
      <c r="J34" s="397"/>
      <c r="K34" s="8"/>
      <c r="L34" s="6" t="s">
        <v>62</v>
      </c>
      <c r="M34" s="368"/>
    </row>
    <row r="35" spans="1:18" ht="64.5" thickBot="1" x14ac:dyDescent="0.3">
      <c r="A35" s="375"/>
      <c r="B35" s="375"/>
      <c r="C35" s="375"/>
      <c r="D35" s="314" t="s">
        <v>260</v>
      </c>
      <c r="E35" s="315" t="s">
        <v>57</v>
      </c>
      <c r="F35" s="315" t="s">
        <v>50</v>
      </c>
      <c r="G35" s="332">
        <f>'шк 2'!G33+'ШК 4'!G33+'ШК 5'!G33+'шк 7'!G33+'ШК 9'!G31+Гимн.!G21</f>
        <v>1270</v>
      </c>
      <c r="H35" s="315">
        <f>'шк 2'!H33+'ШК 4'!H33+'ШК 5'!H33+'шк 7'!H33+'ШК 9'!H31+Гимн.!H21</f>
        <v>1267</v>
      </c>
      <c r="I35" s="316">
        <f>H35/G35*100</f>
        <v>99.763779527559066</v>
      </c>
      <c r="J35" s="317">
        <f>I35</f>
        <v>99.763779527559066</v>
      </c>
      <c r="K35" s="315"/>
      <c r="L35" s="315" t="s">
        <v>62</v>
      </c>
      <c r="M35" s="368"/>
    </row>
    <row r="36" spans="1:18" ht="192" thickBot="1" x14ac:dyDescent="0.3">
      <c r="A36" s="302"/>
      <c r="B36" s="302"/>
      <c r="C36" s="302"/>
      <c r="D36" s="330" t="s">
        <v>264</v>
      </c>
      <c r="E36" s="8" t="s">
        <v>57</v>
      </c>
      <c r="F36" s="8" t="s">
        <v>50</v>
      </c>
      <c r="G36" s="27">
        <f>'шк 2'!G34+'ШК 4'!G34+'ШК 5'!G34+'ШК 9'!G32+Гимн.!G22</f>
        <v>70</v>
      </c>
      <c r="H36" s="27">
        <f>'шк 2'!H34+'ШК 4'!H34+'ШК 5'!H34+'ШК 9'!H32+Гимн.!H22</f>
        <v>71</v>
      </c>
      <c r="I36" s="7">
        <f>H36/G36*100</f>
        <v>101.42857142857142</v>
      </c>
      <c r="J36" s="303">
        <f>I36</f>
        <v>101.42857142857142</v>
      </c>
      <c r="K36" s="8"/>
      <c r="L36" s="6" t="s">
        <v>62</v>
      </c>
      <c r="M36" s="368"/>
    </row>
    <row r="37" spans="1:18" ht="153.75" thickBot="1" x14ac:dyDescent="0.3">
      <c r="A37" s="302"/>
      <c r="B37" s="302"/>
      <c r="C37" s="302"/>
      <c r="D37" s="305" t="s">
        <v>263</v>
      </c>
      <c r="E37" s="8" t="s">
        <v>57</v>
      </c>
      <c r="F37" s="8" t="s">
        <v>50</v>
      </c>
      <c r="G37" s="8">
        <f>'шк 2'!G35+'ШК 4'!G35+'ШК 9'!G33</f>
        <v>8</v>
      </c>
      <c r="H37" s="8">
        <f>'шк 2'!H35+'ШК 4'!H35+'ШК 9'!H33</f>
        <v>8</v>
      </c>
      <c r="I37" s="7">
        <f>H37/G37*100</f>
        <v>100</v>
      </c>
      <c r="J37" s="18">
        <f>I37</f>
        <v>100</v>
      </c>
      <c r="K37" s="8"/>
      <c r="L37" s="6" t="s">
        <v>62</v>
      </c>
      <c r="M37" s="368"/>
      <c r="R37" s="333" t="s">
        <v>317</v>
      </c>
    </row>
    <row r="38" spans="1:18" ht="170.25" customHeight="1" thickBot="1" x14ac:dyDescent="0.3">
      <c r="A38" s="302"/>
      <c r="B38" s="302"/>
      <c r="C38" s="302"/>
      <c r="D38" s="8" t="s">
        <v>265</v>
      </c>
      <c r="E38" s="8" t="s">
        <v>57</v>
      </c>
      <c r="F38" s="8" t="s">
        <v>50</v>
      </c>
      <c r="G38" s="8">
        <f>'шк 7'!G34+Гимн.!G24</f>
        <v>4</v>
      </c>
      <c r="H38" s="8">
        <f>'шк 7'!H34+Гимн.!H24</f>
        <v>3</v>
      </c>
      <c r="I38" s="7">
        <f>H38/G38*100</f>
        <v>75</v>
      </c>
      <c r="J38" s="303">
        <f>I38</f>
        <v>75</v>
      </c>
      <c r="K38" s="8"/>
      <c r="L38" s="6" t="s">
        <v>62</v>
      </c>
      <c r="M38" s="368"/>
      <c r="R38" s="333" t="s">
        <v>318</v>
      </c>
    </row>
    <row r="39" spans="1:18" ht="91.5" customHeight="1" thickBot="1" x14ac:dyDescent="0.3">
      <c r="A39" s="339" t="s">
        <v>64</v>
      </c>
      <c r="B39" s="339" t="s">
        <v>13</v>
      </c>
      <c r="C39" s="339" t="s">
        <v>63</v>
      </c>
      <c r="D39" s="8" t="s">
        <v>65</v>
      </c>
      <c r="E39" s="8" t="s">
        <v>14</v>
      </c>
      <c r="F39" s="8" t="s">
        <v>49</v>
      </c>
      <c r="G39" s="27">
        <f>('шк 2'!G37+'ШК 4'!G39+'ШК 5'!G37+'шк 7'!G36+'ШК 9'!G34+Гимн.!G26)/6</f>
        <v>100</v>
      </c>
      <c r="H39" s="9">
        <f>('шк 2'!H37+'ШК 4'!H39+'ШК 5'!H37+'шк 7'!H36+'ШК 9'!H34+Гимн.!H26)/6</f>
        <v>99</v>
      </c>
      <c r="I39" s="9">
        <f>H39/G39*100</f>
        <v>99</v>
      </c>
      <c r="J39" s="342">
        <f>(I39+I40+I41+I42+I43+I44+I45+I46+I47+I48+I49)/11</f>
        <v>99.728099173553716</v>
      </c>
      <c r="K39" s="8"/>
      <c r="L39" s="6" t="s">
        <v>62</v>
      </c>
      <c r="M39" s="367">
        <f>(J39+J50)/2</f>
        <v>99.362682221234479</v>
      </c>
    </row>
    <row r="40" spans="1:18" ht="159" customHeight="1" thickBot="1" x14ac:dyDescent="0.3">
      <c r="A40" s="340"/>
      <c r="B40" s="340"/>
      <c r="C40" s="340"/>
      <c r="D40" s="8"/>
      <c r="E40" s="8" t="s">
        <v>15</v>
      </c>
      <c r="F40" s="8" t="s">
        <v>49</v>
      </c>
      <c r="G40" s="8">
        <f>('шк 2'!G38+'ШК 4'!G40+'ШК 5'!G38+'шк 7'!G37+'ШК 9'!G35+Гимн.!G27)/6</f>
        <v>100</v>
      </c>
      <c r="H40" s="8">
        <f>('шк 2'!H38+'ШК 4'!H40+'ШК 5'!H38+'шк 7'!H37+'ШК 9'!H35+Гимн.!H27)/6</f>
        <v>100</v>
      </c>
      <c r="I40" s="9">
        <f t="shared" si="0"/>
        <v>100</v>
      </c>
      <c r="J40" s="396"/>
      <c r="K40" s="8"/>
      <c r="L40" s="6" t="s">
        <v>62</v>
      </c>
      <c r="M40" s="368"/>
    </row>
    <row r="41" spans="1:18" ht="128.25" thickBot="1" x14ac:dyDescent="0.3">
      <c r="A41" s="340"/>
      <c r="B41" s="340"/>
      <c r="C41" s="340"/>
      <c r="D41" s="8" t="s">
        <v>66</v>
      </c>
      <c r="E41" s="8" t="s">
        <v>14</v>
      </c>
      <c r="F41" s="8" t="s">
        <v>49</v>
      </c>
      <c r="G41" s="8">
        <f>('шк 2'!G39+'ШК 4'!G39+'ШК 5'!G39+'шк 7'!G39+'ШК 9'!G39+Гимн.!G26)/6</f>
        <v>100</v>
      </c>
      <c r="H41" s="8">
        <v>100</v>
      </c>
      <c r="I41" s="9">
        <f t="shared" si="0"/>
        <v>100</v>
      </c>
      <c r="J41" s="396"/>
      <c r="K41" s="8"/>
      <c r="L41" s="6" t="s">
        <v>62</v>
      </c>
      <c r="M41" s="368"/>
    </row>
    <row r="42" spans="1:18" ht="153.75" thickBot="1" x14ac:dyDescent="0.3">
      <c r="A42" s="340"/>
      <c r="B42" s="340"/>
      <c r="C42" s="340"/>
      <c r="D42" s="8"/>
      <c r="E42" s="8" t="s">
        <v>15</v>
      </c>
      <c r="F42" s="8" t="s">
        <v>49</v>
      </c>
      <c r="G42" s="8">
        <f>('шк 2'!G40+'ШК 4'!G40+'ШК 5'!G40+'шк 7'!G40+'ШК 9'!G40+Гимн.!G27)/6</f>
        <v>100</v>
      </c>
      <c r="H42" s="8">
        <v>100</v>
      </c>
      <c r="I42" s="9">
        <f t="shared" si="0"/>
        <v>100</v>
      </c>
      <c r="J42" s="396"/>
      <c r="K42" s="8"/>
      <c r="L42" s="6" t="s">
        <v>62</v>
      </c>
      <c r="M42" s="368"/>
    </row>
    <row r="43" spans="1:18" ht="153.75" thickBot="1" x14ac:dyDescent="0.3">
      <c r="A43" s="340"/>
      <c r="B43" s="340"/>
      <c r="C43" s="340"/>
      <c r="D43" s="8" t="s">
        <v>67</v>
      </c>
      <c r="E43" s="8" t="s">
        <v>11</v>
      </c>
      <c r="F43" s="8" t="s">
        <v>49</v>
      </c>
      <c r="G43" s="8">
        <f>('шк 2'!G41+'ШК 4'!G41+'ШК 5'!G41+'шк 7'!G41+'ШК 9'!G41+Гимн.!G28)/6</f>
        <v>100</v>
      </c>
      <c r="H43" s="8">
        <v>100</v>
      </c>
      <c r="I43" s="9">
        <f t="shared" si="0"/>
        <v>100</v>
      </c>
      <c r="J43" s="396"/>
      <c r="K43" s="8"/>
      <c r="L43" s="6" t="s">
        <v>62</v>
      </c>
      <c r="M43" s="368"/>
      <c r="N43" s="1" t="s">
        <v>72</v>
      </c>
      <c r="R43" s="292" t="s">
        <v>257</v>
      </c>
    </row>
    <row r="44" spans="1:18" ht="153.75" thickBot="1" x14ac:dyDescent="0.3">
      <c r="A44" s="340"/>
      <c r="B44" s="340"/>
      <c r="C44" s="340"/>
      <c r="D44" s="8"/>
      <c r="E44" s="8" t="s">
        <v>12</v>
      </c>
      <c r="F44" s="8" t="s">
        <v>49</v>
      </c>
      <c r="G44" s="8">
        <f>('шк 2'!G42+'ШК 4'!G44+'ШК 5'!G42+'шк 7'!G41+'ШК 9'!G39)/5</f>
        <v>100</v>
      </c>
      <c r="H44" s="8">
        <v>100</v>
      </c>
      <c r="I44" s="9">
        <f t="shared" si="0"/>
        <v>100</v>
      </c>
      <c r="J44" s="396"/>
      <c r="K44" s="8"/>
      <c r="L44" s="6" t="s">
        <v>62</v>
      </c>
      <c r="M44" s="368"/>
    </row>
    <row r="45" spans="1:18" ht="166.5" thickBot="1" x14ac:dyDescent="0.3">
      <c r="A45" s="340"/>
      <c r="B45" s="340"/>
      <c r="C45" s="340"/>
      <c r="D45" s="8" t="s">
        <v>69</v>
      </c>
      <c r="E45" s="8" t="s">
        <v>11</v>
      </c>
      <c r="F45" s="8" t="s">
        <v>49</v>
      </c>
      <c r="G45" s="8">
        <f>('шк 7'!G42+Гимн.!G33)/2</f>
        <v>100</v>
      </c>
      <c r="H45" s="8">
        <v>100</v>
      </c>
      <c r="I45" s="9">
        <f t="shared" si="0"/>
        <v>100</v>
      </c>
      <c r="J45" s="396"/>
      <c r="K45" s="8"/>
      <c r="L45" s="6" t="s">
        <v>62</v>
      </c>
      <c r="M45" s="368"/>
      <c r="N45" s="1" t="s">
        <v>73</v>
      </c>
      <c r="R45" s="213" t="s">
        <v>214</v>
      </c>
    </row>
    <row r="46" spans="1:18" ht="153.75" thickBot="1" x14ac:dyDescent="0.3">
      <c r="A46" s="340"/>
      <c r="B46" s="340"/>
      <c r="C46" s="340"/>
      <c r="D46" s="13"/>
      <c r="E46" s="6" t="s">
        <v>12</v>
      </c>
      <c r="F46" s="6" t="s">
        <v>49</v>
      </c>
      <c r="G46" s="8">
        <f>('шк 7'!G43+Гимн.!G34)/2</f>
        <v>100</v>
      </c>
      <c r="H46" s="6">
        <v>100</v>
      </c>
      <c r="I46" s="7">
        <f t="shared" si="0"/>
        <v>100</v>
      </c>
      <c r="J46" s="396"/>
      <c r="K46" s="6"/>
      <c r="L46" s="6" t="s">
        <v>62</v>
      </c>
      <c r="M46" s="368"/>
    </row>
    <row r="47" spans="1:18" ht="286.14999999999998" customHeight="1" thickBot="1" x14ac:dyDescent="0.3">
      <c r="A47" s="340"/>
      <c r="B47" s="340"/>
      <c r="C47" s="340"/>
      <c r="D47" s="12" t="s">
        <v>74</v>
      </c>
      <c r="E47" s="12" t="s">
        <v>23</v>
      </c>
      <c r="F47" s="6" t="s">
        <v>49</v>
      </c>
      <c r="G47" s="8">
        <f>Гимн.!G30</f>
        <v>100</v>
      </c>
      <c r="H47" s="12">
        <f>Гимн.!H30</f>
        <v>98</v>
      </c>
      <c r="I47" s="7">
        <f t="shared" si="0"/>
        <v>98</v>
      </c>
      <c r="J47" s="396"/>
      <c r="K47" s="12"/>
      <c r="L47" s="6" t="s">
        <v>62</v>
      </c>
      <c r="M47" s="368"/>
      <c r="N47" s="1" t="s">
        <v>75</v>
      </c>
      <c r="R47" s="292" t="s">
        <v>258</v>
      </c>
    </row>
    <row r="48" spans="1:18" ht="156.75" customHeight="1" thickBot="1" x14ac:dyDescent="0.3">
      <c r="A48" s="340"/>
      <c r="B48" s="340"/>
      <c r="C48" s="340"/>
      <c r="D48" s="13"/>
      <c r="E48" s="13" t="s">
        <v>24</v>
      </c>
      <c r="F48" s="6" t="s">
        <v>49</v>
      </c>
      <c r="G48" s="8">
        <f>Гимн.!G31</f>
        <v>70</v>
      </c>
      <c r="H48" s="6">
        <v>70</v>
      </c>
      <c r="I48" s="7">
        <f t="shared" si="0"/>
        <v>100</v>
      </c>
      <c r="J48" s="396"/>
      <c r="K48" s="6"/>
      <c r="L48" s="6" t="s">
        <v>62</v>
      </c>
      <c r="M48" s="368"/>
    </row>
    <row r="49" spans="1:18" ht="89.25" customHeight="1" thickBot="1" x14ac:dyDescent="0.3">
      <c r="A49" s="340"/>
      <c r="B49" s="340"/>
      <c r="C49" s="340"/>
      <c r="D49" s="12"/>
      <c r="E49" s="12" t="s">
        <v>25</v>
      </c>
      <c r="F49" s="6" t="s">
        <v>49</v>
      </c>
      <c r="G49" s="8">
        <f>Гимн.!G32</f>
        <v>55</v>
      </c>
      <c r="H49" s="12">
        <f>Гимн.!H32</f>
        <v>61</v>
      </c>
      <c r="I49" s="7">
        <f>(H49/G49*100)-10.9</f>
        <v>100.0090909090909</v>
      </c>
      <c r="J49" s="397"/>
      <c r="K49" s="12"/>
      <c r="L49" s="6" t="s">
        <v>62</v>
      </c>
      <c r="M49" s="368"/>
      <c r="R49" s="215" t="s">
        <v>215</v>
      </c>
    </row>
    <row r="50" spans="1:18" ht="39" thickBot="1" x14ac:dyDescent="0.3">
      <c r="A50" s="340"/>
      <c r="B50" s="340"/>
      <c r="C50" s="340"/>
      <c r="D50" s="13" t="s">
        <v>48</v>
      </c>
      <c r="E50" s="6" t="s">
        <v>57</v>
      </c>
      <c r="F50" s="315" t="s">
        <v>50</v>
      </c>
      <c r="G50" s="332">
        <f>'шк 2'!G48+'ШК 4'!G50+'ШК 5'!G48+'шк 7'!G47+'ШК 9'!G43+Гимн.!G35</f>
        <v>1097</v>
      </c>
      <c r="H50" s="315">
        <f>'шк 2'!H48+'ШК 4'!H50+'ШК 5'!H48+'шк 7'!H47+'ШК 9'!H43+Гимн.!H35</f>
        <v>1086</v>
      </c>
      <c r="I50" s="316">
        <f>(H50/G50)*100</f>
        <v>98.997265268915228</v>
      </c>
      <c r="J50" s="317">
        <f>I50</f>
        <v>98.997265268915228</v>
      </c>
      <c r="K50" s="315"/>
      <c r="L50" s="6" t="s">
        <v>62</v>
      </c>
      <c r="M50" s="368"/>
    </row>
    <row r="51" spans="1:18" ht="192" thickBot="1" x14ac:dyDescent="0.3">
      <c r="A51" s="340"/>
      <c r="B51" s="340"/>
      <c r="C51" s="340"/>
      <c r="D51" s="305" t="s">
        <v>264</v>
      </c>
      <c r="E51" s="8" t="s">
        <v>57</v>
      </c>
      <c r="F51" s="6" t="s">
        <v>50</v>
      </c>
      <c r="G51" s="8">
        <f>'шк 2'!G49+'ШК 4'!G51+'ШК 5'!G49+'шк 7'!G48+'ШК 9'!G44+Гимн.!G36</f>
        <v>42</v>
      </c>
      <c r="H51" s="6">
        <f>'шк 2'!H49+'ШК 4'!H51+'ШК 5'!H49+'шк 7'!H48+'ШК 9'!H44+Гимн.!H36</f>
        <v>42</v>
      </c>
      <c r="I51" s="7">
        <f>H51/G51*100</f>
        <v>100</v>
      </c>
      <c r="J51" s="18">
        <f>I51</f>
        <v>100</v>
      </c>
      <c r="K51" s="6"/>
      <c r="L51" s="6" t="s">
        <v>62</v>
      </c>
      <c r="M51" s="368"/>
    </row>
    <row r="52" spans="1:18" ht="153.75" thickBot="1" x14ac:dyDescent="0.3">
      <c r="A52" s="340"/>
      <c r="B52" s="340"/>
      <c r="C52" s="340"/>
      <c r="D52" s="305" t="s">
        <v>263</v>
      </c>
      <c r="E52" s="8" t="s">
        <v>57</v>
      </c>
      <c r="F52" s="6" t="s">
        <v>50</v>
      </c>
      <c r="G52" s="8">
        <f>'шк 2'!G50+'ШК 4'!G52+'ШК 5'!G50+'шк 7'!G49+'ШК 9'!G45</f>
        <v>14</v>
      </c>
      <c r="H52" s="6">
        <f>'шк 2'!H50+'ШК 4'!H52+'ШК 5'!H50+'шк 7'!H49+'ШК 9'!H45</f>
        <v>14</v>
      </c>
      <c r="I52" s="7">
        <f>H52/G52*100</f>
        <v>100</v>
      </c>
      <c r="J52" s="18">
        <f>I52</f>
        <v>100</v>
      </c>
      <c r="K52" s="6"/>
      <c r="L52" s="6" t="s">
        <v>62</v>
      </c>
      <c r="M52" s="368"/>
    </row>
    <row r="53" spans="1:18" ht="230.25" thickBot="1" x14ac:dyDescent="0.3">
      <c r="A53" s="340"/>
      <c r="B53" s="340"/>
      <c r="C53" s="340"/>
      <c r="D53" s="8" t="s">
        <v>270</v>
      </c>
      <c r="E53" s="8" t="s">
        <v>57</v>
      </c>
      <c r="F53" s="6" t="s">
        <v>50</v>
      </c>
      <c r="G53" s="8">
        <f>Гимн.!G37</f>
        <v>304</v>
      </c>
      <c r="H53" s="6">
        <f>Гимн.!H37</f>
        <v>301</v>
      </c>
      <c r="I53" s="7">
        <f>H53/G53*100</f>
        <v>99.01315789473685</v>
      </c>
      <c r="J53" s="18">
        <f>I53</f>
        <v>99.01315789473685</v>
      </c>
      <c r="K53" s="6"/>
      <c r="L53" s="6" t="s">
        <v>62</v>
      </c>
      <c r="M53" s="368"/>
      <c r="Q53" s="334" t="s">
        <v>319</v>
      </c>
    </row>
    <row r="54" spans="1:18" ht="166.5" thickBot="1" x14ac:dyDescent="0.3">
      <c r="A54" s="340"/>
      <c r="B54" s="340"/>
      <c r="C54" s="340"/>
      <c r="D54" s="8" t="s">
        <v>265</v>
      </c>
      <c r="E54" s="8" t="s">
        <v>57</v>
      </c>
      <c r="F54" s="6" t="s">
        <v>50</v>
      </c>
      <c r="G54" s="8">
        <f>'шк 7'!G50+Гимн.!G38</f>
        <v>7</v>
      </c>
      <c r="H54" s="6">
        <f>'шк 7'!H50+Гимн.!H38</f>
        <v>10</v>
      </c>
      <c r="I54" s="7">
        <v>110</v>
      </c>
      <c r="J54" s="18">
        <f>I54</f>
        <v>110</v>
      </c>
      <c r="K54" s="6"/>
      <c r="L54" s="6" t="s">
        <v>62</v>
      </c>
      <c r="M54" s="368"/>
      <c r="Q54" s="334" t="s">
        <v>320</v>
      </c>
    </row>
    <row r="55" spans="1:18" ht="129.75" customHeight="1" thickBot="1" x14ac:dyDescent="0.3">
      <c r="A55" s="339" t="s">
        <v>64</v>
      </c>
      <c r="B55" s="339" t="s">
        <v>16</v>
      </c>
      <c r="C55" s="339" t="s">
        <v>63</v>
      </c>
      <c r="D55" s="8" t="s">
        <v>65</v>
      </c>
      <c r="E55" s="124" t="s">
        <v>17</v>
      </c>
      <c r="F55" s="8" t="s">
        <v>49</v>
      </c>
      <c r="G55" s="9">
        <f>('шк 2'!G52+'ШК 4'!G54+'ШК 5'!G52+'шк 7'!G52+'ШК 9'!G46+Гимн.!G40)/6</f>
        <v>99.333333333333329</v>
      </c>
      <c r="H55" s="8">
        <v>99.7</v>
      </c>
      <c r="I55" s="9">
        <f>H55/G55*100-0.4</f>
        <v>99.969127516778528</v>
      </c>
      <c r="J55" s="396">
        <f>(I55+I56+I57+I58+I59+I60+I61)/7</f>
        <v>96.85765861077131</v>
      </c>
      <c r="K55" s="8"/>
      <c r="L55" s="6" t="s">
        <v>62</v>
      </c>
      <c r="M55" s="367">
        <f>(J55+J62)/2</f>
        <v>96.98998038452234</v>
      </c>
      <c r="N55" s="1">
        <f>(75+96+98+92+70+95)/6</f>
        <v>87.666666666666671</v>
      </c>
      <c r="O55" s="1">
        <f>(95+98+92+98+67+98)/6</f>
        <v>91.333333333333329</v>
      </c>
    </row>
    <row r="56" spans="1:18" ht="156" customHeight="1" thickBot="1" x14ac:dyDescent="0.3">
      <c r="A56" s="340"/>
      <c r="B56" s="340"/>
      <c r="C56" s="340"/>
      <c r="D56" s="8"/>
      <c r="E56" s="8" t="s">
        <v>21</v>
      </c>
      <c r="F56" s="6" t="s">
        <v>49</v>
      </c>
      <c r="G56" s="9">
        <f>('шк 2'!G53+'ШК 4'!G55+'ШК 5'!G53+'шк 7'!G53+'ШК 9'!G47+Гимн.!G41)/6</f>
        <v>96.666666666666671</v>
      </c>
      <c r="H56" s="8">
        <v>96.7</v>
      </c>
      <c r="I56" s="9">
        <f t="shared" si="0"/>
        <v>100.03448275862068</v>
      </c>
      <c r="J56" s="396"/>
      <c r="K56" s="8"/>
      <c r="L56" s="6" t="s">
        <v>62</v>
      </c>
      <c r="M56" s="368"/>
      <c r="N56" s="1">
        <f>(60+27+40+44+55+55)/6</f>
        <v>46.833333333333336</v>
      </c>
      <c r="O56" s="1">
        <f>(43+48+51+34+27+58)/6</f>
        <v>43.5</v>
      </c>
    </row>
    <row r="57" spans="1:18" ht="128.25" thickBot="1" x14ac:dyDescent="0.3">
      <c r="A57" s="340"/>
      <c r="B57" s="340"/>
      <c r="C57" s="340"/>
      <c r="D57" s="8" t="s">
        <v>76</v>
      </c>
      <c r="E57" s="8" t="s">
        <v>20</v>
      </c>
      <c r="F57" s="6" t="s">
        <v>49</v>
      </c>
      <c r="G57" s="8">
        <f>('ШК 4'!G57+'ШК 5'!G55+'ШК 9'!G50+Гимн.!G44)/4</f>
        <v>100</v>
      </c>
      <c r="H57" s="8">
        <v>100</v>
      </c>
      <c r="I57" s="9">
        <f t="shared" si="0"/>
        <v>100</v>
      </c>
      <c r="J57" s="396"/>
      <c r="K57" s="8"/>
      <c r="L57" s="6" t="s">
        <v>62</v>
      </c>
      <c r="M57" s="368"/>
      <c r="N57" s="1" t="s">
        <v>77</v>
      </c>
      <c r="R57" s="292" t="s">
        <v>321</v>
      </c>
    </row>
    <row r="58" spans="1:18" ht="150.75" customHeight="1" thickBot="1" x14ac:dyDescent="0.3">
      <c r="A58" s="340"/>
      <c r="B58" s="340"/>
      <c r="C58" s="340"/>
      <c r="D58" s="8"/>
      <c r="E58" s="8" t="s">
        <v>21</v>
      </c>
      <c r="F58" s="6" t="s">
        <v>49</v>
      </c>
      <c r="G58" s="8">
        <f>('ШК 4'!G58+'ШК 5'!G56+'ШК 9'!G51+Гимн.!G45)/4</f>
        <v>100</v>
      </c>
      <c r="H58" s="8">
        <v>100</v>
      </c>
      <c r="I58" s="9">
        <f t="shared" si="0"/>
        <v>100</v>
      </c>
      <c r="J58" s="396"/>
      <c r="K58" s="8"/>
      <c r="L58" s="6" t="s">
        <v>62</v>
      </c>
      <c r="M58" s="368"/>
    </row>
    <row r="59" spans="1:18" ht="150.75" customHeight="1" thickBot="1" x14ac:dyDescent="0.3">
      <c r="A59" s="340"/>
      <c r="B59" s="340"/>
      <c r="C59" s="340"/>
      <c r="D59" s="459" t="s">
        <v>171</v>
      </c>
      <c r="E59" s="6" t="s">
        <v>23</v>
      </c>
      <c r="F59" s="8" t="s">
        <v>49</v>
      </c>
      <c r="G59" s="8">
        <f>Гимн.!G46</f>
        <v>100</v>
      </c>
      <c r="H59" s="8">
        <f>Гимн.!H46</f>
        <v>98</v>
      </c>
      <c r="I59" s="27">
        <f t="shared" si="0"/>
        <v>98</v>
      </c>
      <c r="J59" s="396"/>
      <c r="K59" s="8"/>
      <c r="L59" s="6" t="s">
        <v>62</v>
      </c>
      <c r="M59" s="368"/>
      <c r="R59" s="215" t="s">
        <v>216</v>
      </c>
    </row>
    <row r="60" spans="1:18" ht="150.75" customHeight="1" thickBot="1" x14ac:dyDescent="0.3">
      <c r="A60" s="340"/>
      <c r="B60" s="340"/>
      <c r="C60" s="340"/>
      <c r="D60" s="465"/>
      <c r="E60" s="8" t="s">
        <v>145</v>
      </c>
      <c r="F60" s="8" t="s">
        <v>49</v>
      </c>
      <c r="G60" s="8">
        <f>Гимн.!G47</f>
        <v>80</v>
      </c>
      <c r="H60" s="8">
        <v>80</v>
      </c>
      <c r="I60" s="27">
        <f t="shared" si="0"/>
        <v>100</v>
      </c>
      <c r="J60" s="396"/>
      <c r="K60" s="8"/>
      <c r="L60" s="6" t="s">
        <v>62</v>
      </c>
      <c r="M60" s="368"/>
      <c r="R60" s="214"/>
    </row>
    <row r="61" spans="1:18" ht="150.75" customHeight="1" thickBot="1" x14ac:dyDescent="0.3">
      <c r="A61" s="340"/>
      <c r="B61" s="340"/>
      <c r="C61" s="340"/>
      <c r="D61" s="460"/>
      <c r="E61" s="8" t="s">
        <v>19</v>
      </c>
      <c r="F61" s="8" t="s">
        <v>49</v>
      </c>
      <c r="G61" s="8">
        <f>Гимн.!G48</f>
        <v>75</v>
      </c>
      <c r="H61" s="8">
        <v>60</v>
      </c>
      <c r="I61" s="27">
        <f t="shared" si="0"/>
        <v>80</v>
      </c>
      <c r="J61" s="397"/>
      <c r="K61" s="8"/>
      <c r="L61" s="6" t="s">
        <v>62</v>
      </c>
      <c r="M61" s="368"/>
    </row>
    <row r="62" spans="1:18" ht="39" thickBot="1" x14ac:dyDescent="0.3">
      <c r="A62" s="340"/>
      <c r="B62" s="340"/>
      <c r="C62" s="340"/>
      <c r="D62" s="314" t="s">
        <v>48</v>
      </c>
      <c r="E62" s="315" t="s">
        <v>57</v>
      </c>
      <c r="F62" s="315" t="s">
        <v>50</v>
      </c>
      <c r="G62" s="332">
        <f>'шк 2'!G57+'ШК 4'!G61+'ШК 5'!G59+'шк 7'!G57+'ШК 9'!G54+Гимн.!G49</f>
        <v>278</v>
      </c>
      <c r="H62" s="315">
        <f>'шк 2'!H57+'ШК 4'!H61+'ШК 5'!H59+'шк 7'!H57+'ШК 9'!H54+Гимн.!H49</f>
        <v>270</v>
      </c>
      <c r="I62" s="316">
        <f>H62/G62*100</f>
        <v>97.122302158273371</v>
      </c>
      <c r="J62" s="317">
        <f>I62</f>
        <v>97.122302158273371</v>
      </c>
      <c r="K62" s="315"/>
      <c r="L62" s="315" t="s">
        <v>62</v>
      </c>
      <c r="M62" s="368"/>
    </row>
    <row r="63" spans="1:18" ht="192" thickBot="1" x14ac:dyDescent="0.3">
      <c r="A63" s="340"/>
      <c r="B63" s="340"/>
      <c r="C63" s="340"/>
      <c r="D63" s="305" t="s">
        <v>264</v>
      </c>
      <c r="E63" s="6"/>
      <c r="F63" s="6" t="s">
        <v>50</v>
      </c>
      <c r="G63" s="8">
        <f>'ШК 4'!G62+'ШК 5'!G60+'ШК 9'!G55+Гимн.!G50</f>
        <v>7</v>
      </c>
      <c r="H63" s="6">
        <f>'ШК 4'!H62+'ШК 5'!H60+'ШК 9'!H55+Гимн.!H50</f>
        <v>6</v>
      </c>
      <c r="I63" s="7">
        <f>H63/G63*100</f>
        <v>85.714285714285708</v>
      </c>
      <c r="J63" s="303">
        <f>I63</f>
        <v>85.714285714285708</v>
      </c>
      <c r="K63" s="6"/>
      <c r="L63" s="6" t="s">
        <v>62</v>
      </c>
      <c r="M63" s="368"/>
    </row>
    <row r="64" spans="1:18" ht="153.75" thickBot="1" x14ac:dyDescent="0.3">
      <c r="A64" s="340"/>
      <c r="B64" s="340"/>
      <c r="C64" s="340"/>
      <c r="D64" s="305" t="s">
        <v>263</v>
      </c>
      <c r="E64" s="6"/>
      <c r="F64" s="6" t="s">
        <v>50</v>
      </c>
      <c r="G64" s="8">
        <f>'ШК 4'!G63</f>
        <v>1</v>
      </c>
      <c r="H64" s="6">
        <f>'ШК 4'!H63</f>
        <v>1</v>
      </c>
      <c r="I64" s="7">
        <f>H64/G64*100</f>
        <v>100</v>
      </c>
      <c r="J64" s="303">
        <f>I64</f>
        <v>100</v>
      </c>
      <c r="K64" s="6"/>
      <c r="L64" s="6" t="s">
        <v>62</v>
      </c>
      <c r="M64" s="368"/>
      <c r="R64" s="1" t="s">
        <v>322</v>
      </c>
    </row>
    <row r="65" spans="1:18" ht="230.25" thickBot="1" x14ac:dyDescent="0.3">
      <c r="A65" s="340"/>
      <c r="B65" s="340"/>
      <c r="C65" s="340"/>
      <c r="D65" s="8" t="s">
        <v>270</v>
      </c>
      <c r="E65" s="6"/>
      <c r="F65" s="6" t="s">
        <v>50</v>
      </c>
      <c r="G65" s="8">
        <f>Гимн.!G51</f>
        <v>33</v>
      </c>
      <c r="H65" s="6">
        <f>Гимн.!H51</f>
        <v>38</v>
      </c>
      <c r="I65" s="7">
        <v>110</v>
      </c>
      <c r="J65" s="303">
        <f>I65</f>
        <v>110</v>
      </c>
      <c r="K65" s="6"/>
      <c r="L65" s="6" t="s">
        <v>62</v>
      </c>
      <c r="M65" s="368"/>
      <c r="R65" s="1" t="s">
        <v>323</v>
      </c>
    </row>
    <row r="66" spans="1:18" ht="166.5" hidden="1" thickBot="1" x14ac:dyDescent="0.3">
      <c r="A66" s="375"/>
      <c r="B66" s="375"/>
      <c r="C66" s="375"/>
      <c r="D66" s="8" t="s">
        <v>265</v>
      </c>
      <c r="E66" s="6"/>
      <c r="F66" s="6" t="s">
        <v>50</v>
      </c>
      <c r="G66" s="6"/>
      <c r="H66" s="6"/>
      <c r="I66" s="7"/>
      <c r="J66" s="295"/>
      <c r="K66" s="6"/>
      <c r="L66" s="6" t="s">
        <v>62</v>
      </c>
      <c r="M66" s="402"/>
    </row>
    <row r="67" spans="1:18" ht="105.75" customHeight="1" thickBot="1" x14ac:dyDescent="0.3">
      <c r="A67" s="398" t="s">
        <v>64</v>
      </c>
      <c r="B67" s="398" t="s">
        <v>22</v>
      </c>
      <c r="C67" s="398" t="s">
        <v>63</v>
      </c>
      <c r="D67" s="6" t="s">
        <v>78</v>
      </c>
      <c r="E67" s="6" t="s">
        <v>8</v>
      </c>
      <c r="F67" s="6" t="s">
        <v>49</v>
      </c>
      <c r="G67" s="6">
        <f>('шк 2'!G59+'ШК 4'!G65+'ШК 5'!G62+'шк 7'!G59+'ШК 9'!G57+Гимн.!G53)/6</f>
        <v>97</v>
      </c>
      <c r="H67" s="29">
        <f>('шк 2'!H59+'ШК 4'!H65+'ШК 5'!H62+'шк 7'!H59+'ШК 9'!H57+Гимн.!H53)/6</f>
        <v>94.833333333333329</v>
      </c>
      <c r="I67" s="7">
        <f>H67/G67*100</f>
        <v>97.766323024054984</v>
      </c>
      <c r="J67" s="342">
        <f>(I67+I68+I69+I70)/4</f>
        <v>98.899914089347078</v>
      </c>
      <c r="K67" s="6"/>
      <c r="L67" s="6" t="s">
        <v>62</v>
      </c>
      <c r="M67" s="367">
        <f>(J67+J71)/2</f>
        <v>99.449957044673539</v>
      </c>
    </row>
    <row r="68" spans="1:18" ht="90" thickBot="1" x14ac:dyDescent="0.3">
      <c r="A68" s="399"/>
      <c r="B68" s="399"/>
      <c r="C68" s="399"/>
      <c r="D68" s="8"/>
      <c r="E68" s="11" t="s">
        <v>9</v>
      </c>
      <c r="F68" s="6" t="s">
        <v>49</v>
      </c>
      <c r="G68" s="8">
        <f>('шк 2'!G60+'ШК 4'!G66+'ШК 5'!G63+'шк 7'!G60+'ШК 9'!G58+Гимн.!G54)/6</f>
        <v>100</v>
      </c>
      <c r="H68" s="8">
        <v>100</v>
      </c>
      <c r="I68" s="9">
        <f t="shared" si="0"/>
        <v>100</v>
      </c>
      <c r="J68" s="396"/>
      <c r="K68" s="8"/>
      <c r="L68" s="6" t="s">
        <v>62</v>
      </c>
      <c r="M68" s="368"/>
    </row>
    <row r="69" spans="1:18" ht="128.25" thickBot="1" x14ac:dyDescent="0.3">
      <c r="A69" s="399"/>
      <c r="B69" s="399"/>
      <c r="C69" s="399"/>
      <c r="D69" s="8" t="s">
        <v>189</v>
      </c>
      <c r="E69" s="8" t="s">
        <v>132</v>
      </c>
      <c r="F69" s="6" t="s">
        <v>49</v>
      </c>
      <c r="G69" s="8">
        <f>('шк 2'!G61+'ШК 4'!G67+'ШК 5'!G64+'шк 7'!G61+'ШК 9'!G59+Гимн.!G53)/6</f>
        <v>100</v>
      </c>
      <c r="H69" s="9">
        <f>('шк 2'!H61+'ШК 4'!H67+'ШК 5'!H64+'шк 7'!H61+'ШК 9'!H59+Гимн.!H53)/6</f>
        <v>97.833333333333329</v>
      </c>
      <c r="I69" s="9">
        <f t="shared" si="0"/>
        <v>97.833333333333329</v>
      </c>
      <c r="J69" s="396"/>
      <c r="K69" s="8"/>
      <c r="L69" s="6" t="s">
        <v>62</v>
      </c>
      <c r="M69" s="368"/>
      <c r="R69" s="301"/>
    </row>
    <row r="70" spans="1:18" ht="90" thickBot="1" x14ac:dyDescent="0.3">
      <c r="A70" s="399"/>
      <c r="B70" s="399"/>
      <c r="C70" s="399"/>
      <c r="D70" s="8"/>
      <c r="E70" s="11" t="s">
        <v>9</v>
      </c>
      <c r="F70" s="6" t="s">
        <v>49</v>
      </c>
      <c r="G70" s="8">
        <f>('шк 2'!G62+'ШК 4'!G68+'ШК 5'!G65+'шк 7'!G62+'ШК 9'!G60+Гимн.!G54)/6</f>
        <v>100</v>
      </c>
      <c r="H70" s="8">
        <v>100</v>
      </c>
      <c r="I70" s="9">
        <f t="shared" si="0"/>
        <v>100</v>
      </c>
      <c r="J70" s="397"/>
      <c r="K70" s="8"/>
      <c r="L70" s="6" t="s">
        <v>62</v>
      </c>
      <c r="M70" s="368"/>
    </row>
    <row r="71" spans="1:18" ht="39" thickBot="1" x14ac:dyDescent="0.3">
      <c r="A71" s="401"/>
      <c r="B71" s="401"/>
      <c r="C71" s="401"/>
      <c r="D71" s="13" t="s">
        <v>48</v>
      </c>
      <c r="E71" s="6" t="s">
        <v>57</v>
      </c>
      <c r="F71" s="5" t="s">
        <v>149</v>
      </c>
      <c r="G71" s="6">
        <f>'шк 2'!G63+'шк 2'!G64+'ШК 4'!G73+'ШК 4'!G74+'ШК 5'!G66+'ШК 5'!G67+'шк 7'!G63+'шк 7'!G64+'ШК 9'!G61+'ШК 9'!G62+Гимн.!G57+Гимн.!G58</f>
        <v>331400</v>
      </c>
      <c r="H71" s="6">
        <f>'шк 2'!H63+'шк 2'!H64+'ШК 4'!H73+'ШК 4'!H74+'ШК 5'!H66+'ШК 5'!H67+'шк 7'!H63+'шк 7'!H64+'ШК 9'!H61+'ШК 9'!H62+Гимн.!H57+Гимн.!H58</f>
        <v>331400</v>
      </c>
      <c r="I71" s="7">
        <f t="shared" si="0"/>
        <v>100</v>
      </c>
      <c r="J71" s="18">
        <v>100</v>
      </c>
      <c r="K71" s="6"/>
      <c r="L71" s="6" t="s">
        <v>62</v>
      </c>
      <c r="M71" s="402"/>
    </row>
    <row r="72" spans="1:18" ht="129" hidden="1" customHeight="1" thickBot="1" x14ac:dyDescent="0.3">
      <c r="A72" s="398" t="s">
        <v>79</v>
      </c>
      <c r="B72" s="398" t="s">
        <v>7</v>
      </c>
      <c r="C72" s="398" t="s">
        <v>63</v>
      </c>
      <c r="D72" s="8"/>
      <c r="E72" s="8"/>
      <c r="F72" s="6"/>
      <c r="G72" s="8"/>
      <c r="H72" s="8"/>
      <c r="I72" s="9"/>
      <c r="J72" s="342">
        <f>(I74+I75+I76+I77+I78+I79+I80+I81+I82+I83+I84)/11</f>
        <v>100</v>
      </c>
      <c r="K72" s="8"/>
      <c r="L72" s="6" t="s">
        <v>62</v>
      </c>
      <c r="M72" s="367">
        <f>(J72+J85)/2</f>
        <v>98.074242610585003</v>
      </c>
    </row>
    <row r="73" spans="1:18" ht="96.75" hidden="1" customHeight="1" thickBot="1" x14ac:dyDescent="0.3">
      <c r="A73" s="399"/>
      <c r="B73" s="399"/>
      <c r="C73" s="399"/>
      <c r="D73" s="8"/>
      <c r="E73" s="8"/>
      <c r="F73" s="6"/>
      <c r="G73" s="8"/>
      <c r="H73" s="8"/>
      <c r="I73" s="9"/>
      <c r="J73" s="396"/>
      <c r="K73" s="8"/>
      <c r="L73" s="6" t="s">
        <v>62</v>
      </c>
      <c r="M73" s="368"/>
    </row>
    <row r="74" spans="1:18" ht="129.75" customHeight="1" thickBot="1" x14ac:dyDescent="0.3">
      <c r="A74" s="399"/>
      <c r="B74" s="399"/>
      <c r="C74" s="399"/>
      <c r="D74" s="339" t="s">
        <v>197</v>
      </c>
      <c r="E74" s="8" t="s">
        <v>8</v>
      </c>
      <c r="F74" s="6" t="s">
        <v>49</v>
      </c>
      <c r="G74" s="8">
        <v>100</v>
      </c>
      <c r="H74" s="8">
        <v>100</v>
      </c>
      <c r="I74" s="9">
        <f t="shared" si="0"/>
        <v>100</v>
      </c>
      <c r="J74" s="396"/>
      <c r="K74" s="8"/>
      <c r="L74" s="6" t="s">
        <v>62</v>
      </c>
      <c r="M74" s="368"/>
    </row>
    <row r="75" spans="1:18" ht="96.75" customHeight="1" thickBot="1" x14ac:dyDescent="0.3">
      <c r="A75" s="477"/>
      <c r="B75" s="399"/>
      <c r="C75" s="399"/>
      <c r="D75" s="375"/>
      <c r="E75" s="8" t="s">
        <v>9</v>
      </c>
      <c r="F75" s="6" t="s">
        <v>49</v>
      </c>
      <c r="G75" s="8">
        <v>100</v>
      </c>
      <c r="H75" s="8">
        <v>100</v>
      </c>
      <c r="I75" s="9">
        <f t="shared" si="0"/>
        <v>100</v>
      </c>
      <c r="J75" s="396"/>
      <c r="K75" s="8"/>
      <c r="L75" s="6" t="s">
        <v>62</v>
      </c>
      <c r="M75" s="368"/>
    </row>
    <row r="76" spans="1:18" ht="96.75" customHeight="1" thickBot="1" x14ac:dyDescent="0.3">
      <c r="A76" s="477"/>
      <c r="B76" s="399"/>
      <c r="C76" s="399"/>
      <c r="D76" s="339" t="s">
        <v>198</v>
      </c>
      <c r="E76" s="8" t="s">
        <v>8</v>
      </c>
      <c r="F76" s="6" t="s">
        <v>49</v>
      </c>
      <c r="G76" s="8">
        <v>100</v>
      </c>
      <c r="H76" s="8">
        <v>100</v>
      </c>
      <c r="I76" s="9">
        <f t="shared" si="0"/>
        <v>100</v>
      </c>
      <c r="J76" s="396"/>
      <c r="K76" s="8"/>
      <c r="L76" s="6" t="s">
        <v>62</v>
      </c>
      <c r="M76" s="368"/>
    </row>
    <row r="77" spans="1:18" ht="96.75" customHeight="1" thickBot="1" x14ac:dyDescent="0.3">
      <c r="A77" s="477"/>
      <c r="B77" s="399"/>
      <c r="C77" s="399"/>
      <c r="D77" s="375"/>
      <c r="E77" s="8" t="s">
        <v>9</v>
      </c>
      <c r="F77" s="6" t="s">
        <v>49</v>
      </c>
      <c r="G77" s="8">
        <v>98</v>
      </c>
      <c r="H77" s="8">
        <v>98</v>
      </c>
      <c r="I77" s="9">
        <f t="shared" si="0"/>
        <v>100</v>
      </c>
      <c r="J77" s="396"/>
      <c r="K77" s="8"/>
      <c r="L77" s="6" t="s">
        <v>62</v>
      </c>
      <c r="M77" s="368"/>
    </row>
    <row r="78" spans="1:18" ht="96.75" customHeight="1" thickBot="1" x14ac:dyDescent="0.3">
      <c r="A78" s="477"/>
      <c r="B78" s="399"/>
      <c r="C78" s="399"/>
      <c r="D78" s="339" t="s">
        <v>199</v>
      </c>
      <c r="E78" s="8" t="s">
        <v>8</v>
      </c>
      <c r="F78" s="6" t="s">
        <v>49</v>
      </c>
      <c r="G78" s="8">
        <v>100</v>
      </c>
      <c r="H78" s="8">
        <v>100</v>
      </c>
      <c r="I78" s="9">
        <f t="shared" si="0"/>
        <v>100</v>
      </c>
      <c r="J78" s="396"/>
      <c r="K78" s="8"/>
      <c r="L78" s="6" t="s">
        <v>62</v>
      </c>
      <c r="M78" s="368"/>
    </row>
    <row r="79" spans="1:18" ht="96.75" customHeight="1" thickBot="1" x14ac:dyDescent="0.3">
      <c r="A79" s="477"/>
      <c r="B79" s="399"/>
      <c r="C79" s="399"/>
      <c r="D79" s="375"/>
      <c r="E79" s="8" t="s">
        <v>9</v>
      </c>
      <c r="F79" s="6" t="s">
        <v>49</v>
      </c>
      <c r="G79" s="8">
        <v>100</v>
      </c>
      <c r="H79" s="8">
        <v>100</v>
      </c>
      <c r="I79" s="9">
        <f t="shared" si="0"/>
        <v>100</v>
      </c>
      <c r="J79" s="396"/>
      <c r="K79" s="8"/>
      <c r="L79" s="6" t="s">
        <v>62</v>
      </c>
      <c r="M79" s="368"/>
    </row>
    <row r="80" spans="1:18" ht="135" customHeight="1" thickBot="1" x14ac:dyDescent="0.3">
      <c r="A80" s="477"/>
      <c r="B80" s="399"/>
      <c r="C80" s="399"/>
      <c r="D80" s="339" t="s">
        <v>200</v>
      </c>
      <c r="E80" s="8" t="s">
        <v>8</v>
      </c>
      <c r="F80" s="6" t="s">
        <v>49</v>
      </c>
      <c r="G80" s="8">
        <v>100</v>
      </c>
      <c r="H80" s="8">
        <v>100</v>
      </c>
      <c r="I80" s="9">
        <f t="shared" si="0"/>
        <v>100</v>
      </c>
      <c r="J80" s="396"/>
      <c r="K80" s="8"/>
      <c r="L80" s="6" t="s">
        <v>62</v>
      </c>
      <c r="M80" s="368"/>
    </row>
    <row r="81" spans="1:13" ht="96.75" customHeight="1" thickBot="1" x14ac:dyDescent="0.3">
      <c r="A81" s="477"/>
      <c r="B81" s="399"/>
      <c r="C81" s="399"/>
      <c r="D81" s="375"/>
      <c r="E81" s="8" t="s">
        <v>9</v>
      </c>
      <c r="F81" s="6" t="s">
        <v>49</v>
      </c>
      <c r="G81" s="8">
        <v>100</v>
      </c>
      <c r="H81" s="8">
        <v>100</v>
      </c>
      <c r="I81" s="9">
        <f t="shared" si="0"/>
        <v>100</v>
      </c>
      <c r="J81" s="396"/>
      <c r="K81" s="8"/>
      <c r="L81" s="6" t="s">
        <v>62</v>
      </c>
      <c r="M81" s="368"/>
    </row>
    <row r="82" spans="1:13" ht="130.5" customHeight="1" thickBot="1" x14ac:dyDescent="0.3">
      <c r="A82" s="477"/>
      <c r="B82" s="399"/>
      <c r="C82" s="399"/>
      <c r="D82" s="339" t="s">
        <v>201</v>
      </c>
      <c r="E82" s="8" t="s">
        <v>8</v>
      </c>
      <c r="F82" s="6" t="s">
        <v>49</v>
      </c>
      <c r="G82" s="8">
        <v>100</v>
      </c>
      <c r="H82" s="8">
        <v>100</v>
      </c>
      <c r="I82" s="9">
        <f t="shared" si="0"/>
        <v>100</v>
      </c>
      <c r="J82" s="396"/>
      <c r="K82" s="8"/>
      <c r="L82" s="6" t="s">
        <v>62</v>
      </c>
      <c r="M82" s="368"/>
    </row>
    <row r="83" spans="1:13" ht="96.75" customHeight="1" thickBot="1" x14ac:dyDescent="0.3">
      <c r="A83" s="477"/>
      <c r="B83" s="399"/>
      <c r="C83" s="399"/>
      <c r="D83" s="340"/>
      <c r="E83" s="12" t="s">
        <v>9</v>
      </c>
      <c r="F83" s="71" t="s">
        <v>49</v>
      </c>
      <c r="G83" s="12">
        <v>100</v>
      </c>
      <c r="H83" s="12">
        <v>100</v>
      </c>
      <c r="I83" s="115">
        <f t="shared" si="0"/>
        <v>100</v>
      </c>
      <c r="J83" s="396"/>
      <c r="K83" s="12"/>
      <c r="L83" s="71" t="s">
        <v>62</v>
      </c>
      <c r="M83" s="368"/>
    </row>
    <row r="84" spans="1:13" ht="96.75" customHeight="1" thickBot="1" x14ac:dyDescent="0.3">
      <c r="A84" s="477"/>
      <c r="B84" s="399"/>
      <c r="C84" s="399"/>
      <c r="D84" s="13" t="s">
        <v>217</v>
      </c>
      <c r="E84" s="6" t="s">
        <v>9</v>
      </c>
      <c r="F84" s="6" t="s">
        <v>49</v>
      </c>
      <c r="G84" s="6">
        <v>95</v>
      </c>
      <c r="H84" s="6">
        <v>95</v>
      </c>
      <c r="I84" s="7">
        <f t="shared" ref="I84" si="1">H84/G84*100</f>
        <v>100</v>
      </c>
      <c r="J84" s="397"/>
      <c r="K84" s="6"/>
      <c r="L84" s="6"/>
      <c r="M84" s="368"/>
    </row>
    <row r="85" spans="1:13" ht="45" customHeight="1" thickBot="1" x14ac:dyDescent="0.3">
      <c r="A85" s="478"/>
      <c r="B85" s="401"/>
      <c r="C85" s="401"/>
      <c r="D85" s="13" t="s">
        <v>162</v>
      </c>
      <c r="E85" s="6" t="s">
        <v>148</v>
      </c>
      <c r="F85" s="6" t="s">
        <v>149</v>
      </c>
      <c r="G85" s="6">
        <f>ДДТ!G32+ДЭБС!G23</f>
        <v>97572</v>
      </c>
      <c r="H85" s="6">
        <f>ДДТ!H32+ДЭБС!H23</f>
        <v>93814</v>
      </c>
      <c r="I85" s="7">
        <f t="shared" si="0"/>
        <v>96.148485221170006</v>
      </c>
      <c r="J85" s="18">
        <f>I85</f>
        <v>96.148485221170006</v>
      </c>
      <c r="K85" s="6"/>
      <c r="L85" s="6" t="s">
        <v>62</v>
      </c>
      <c r="M85" s="402"/>
    </row>
    <row r="87" spans="1:13" x14ac:dyDescent="0.25">
      <c r="A87" s="1" t="s">
        <v>313</v>
      </c>
      <c r="G87" s="1" t="s">
        <v>314</v>
      </c>
    </row>
    <row r="90" spans="1:13" x14ac:dyDescent="0.25">
      <c r="A90" s="1" t="s">
        <v>1</v>
      </c>
      <c r="G90" s="1" t="s">
        <v>26</v>
      </c>
    </row>
    <row r="93" spans="1:13" x14ac:dyDescent="0.25">
      <c r="A93" s="1" t="s">
        <v>315</v>
      </c>
    </row>
  </sheetData>
  <mergeCells count="40">
    <mergeCell ref="D78:D79"/>
    <mergeCell ref="D80:D81"/>
    <mergeCell ref="D82:D83"/>
    <mergeCell ref="J72:J84"/>
    <mergeCell ref="D59:D61"/>
    <mergeCell ref="J55:J61"/>
    <mergeCell ref="J67:J70"/>
    <mergeCell ref="D74:D75"/>
    <mergeCell ref="D76:D77"/>
    <mergeCell ref="A72:A85"/>
    <mergeCell ref="B72:B85"/>
    <mergeCell ref="C72:C85"/>
    <mergeCell ref="A67:A71"/>
    <mergeCell ref="B67:B71"/>
    <mergeCell ref="C67:C71"/>
    <mergeCell ref="A39:A54"/>
    <mergeCell ref="B39:B54"/>
    <mergeCell ref="C39:C54"/>
    <mergeCell ref="A55:A66"/>
    <mergeCell ref="B55:B66"/>
    <mergeCell ref="C55:C66"/>
    <mergeCell ref="A27:A35"/>
    <mergeCell ref="B27:B35"/>
    <mergeCell ref="C27:C35"/>
    <mergeCell ref="J14:J21"/>
    <mergeCell ref="A9:M9"/>
    <mergeCell ref="A10:M10"/>
    <mergeCell ref="A11:M11"/>
    <mergeCell ref="A14:A26"/>
    <mergeCell ref="C14:C21"/>
    <mergeCell ref="B14:B21"/>
    <mergeCell ref="M25:M26"/>
    <mergeCell ref="M14:M24"/>
    <mergeCell ref="M67:M71"/>
    <mergeCell ref="M72:M85"/>
    <mergeCell ref="J39:J49"/>
    <mergeCell ref="J27:J34"/>
    <mergeCell ref="M27:M38"/>
    <mergeCell ref="M39:M54"/>
    <mergeCell ref="M55:M66"/>
  </mergeCells>
  <pageMargins left="0.51181102362204722" right="0.31496062992125984" top="0.35433070866141736" bottom="0.35433070866141736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21" workbookViewId="0">
      <selection activeCell="J22" sqref="J22:J23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.85546875" style="1" bestFit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292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76.25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thickBot="1" x14ac:dyDescent="0.3">
      <c r="A14" s="339" t="s">
        <v>85</v>
      </c>
      <c r="B14" s="339" t="s">
        <v>0</v>
      </c>
      <c r="C14" s="339" t="s">
        <v>63</v>
      </c>
      <c r="D14" s="6" t="s">
        <v>164</v>
      </c>
      <c r="E14" s="6" t="s">
        <v>3</v>
      </c>
      <c r="F14" s="6" t="s">
        <v>49</v>
      </c>
      <c r="G14" s="6">
        <v>100</v>
      </c>
      <c r="H14" s="6">
        <v>100</v>
      </c>
      <c r="I14" s="7">
        <f>H14/G14*100</f>
        <v>100</v>
      </c>
      <c r="J14" s="342">
        <f>(I14+I15+I16+I17+I18+I19+I20+I21)/8</f>
        <v>100</v>
      </c>
      <c r="K14" s="6"/>
      <c r="L14" s="6" t="s">
        <v>62</v>
      </c>
      <c r="M14" s="44"/>
    </row>
    <row r="15" spans="1:13" ht="14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9">
        <f t="shared" ref="I15:I26" si="0">H15/G15*100</f>
        <v>100</v>
      </c>
      <c r="J15" s="343"/>
      <c r="K15" s="8"/>
      <c r="L15" s="6" t="s">
        <v>62</v>
      </c>
      <c r="M15" s="46"/>
    </row>
    <row r="16" spans="1:13" ht="127.5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43"/>
      <c r="K16" s="8"/>
      <c r="L16" s="6" t="s">
        <v>62</v>
      </c>
      <c r="M16" s="46"/>
    </row>
    <row r="17" spans="1:15" ht="147.75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9">
        <f t="shared" si="0"/>
        <v>100</v>
      </c>
      <c r="J17" s="343"/>
      <c r="K17" s="8"/>
      <c r="L17" s="6" t="s">
        <v>62</v>
      </c>
      <c r="M17" s="46"/>
    </row>
    <row r="18" spans="1:15" ht="166.5" thickBot="1" x14ac:dyDescent="0.3">
      <c r="A18" s="340"/>
      <c r="B18" s="340"/>
      <c r="C18" s="340"/>
      <c r="D18" s="8" t="s">
        <v>161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43"/>
      <c r="K18" s="8"/>
      <c r="L18" s="6" t="s">
        <v>62</v>
      </c>
      <c r="M18" s="46"/>
      <c r="O18" s="1" t="s">
        <v>59</v>
      </c>
    </row>
    <row r="19" spans="1:15" ht="150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343"/>
      <c r="K19" s="8"/>
      <c r="L19" s="6" t="s">
        <v>62</v>
      </c>
      <c r="M19" s="46"/>
    </row>
    <row r="20" spans="1:15" ht="217.5" thickBot="1" x14ac:dyDescent="0.3">
      <c r="A20" s="340"/>
      <c r="B20" s="340"/>
      <c r="C20" s="340"/>
      <c r="D20" s="12" t="s">
        <v>165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343"/>
      <c r="K20" s="8"/>
      <c r="L20" s="6" t="s">
        <v>62</v>
      </c>
      <c r="M20" s="46"/>
      <c r="O20" s="1" t="s">
        <v>58</v>
      </c>
    </row>
    <row r="21" spans="1:15" ht="141" thickBot="1" x14ac:dyDescent="0.3">
      <c r="A21" s="340"/>
      <c r="B21" s="340"/>
      <c r="C21" s="340"/>
      <c r="D21" s="13"/>
      <c r="E21" s="12" t="s">
        <v>4</v>
      </c>
      <c r="F21" s="12" t="s">
        <v>49</v>
      </c>
      <c r="G21" s="71">
        <v>100</v>
      </c>
      <c r="H21" s="71">
        <v>100</v>
      </c>
      <c r="I21" s="115">
        <f t="shared" si="0"/>
        <v>100</v>
      </c>
      <c r="J21" s="344"/>
      <c r="K21" s="8"/>
      <c r="L21" s="6" t="s">
        <v>62</v>
      </c>
      <c r="M21" s="46"/>
    </row>
    <row r="22" spans="1:15" ht="96" customHeight="1" thickBot="1" x14ac:dyDescent="0.3">
      <c r="A22" s="340"/>
      <c r="B22" s="62"/>
      <c r="C22" s="62"/>
      <c r="D22" s="11" t="s">
        <v>220</v>
      </c>
      <c r="E22" s="11" t="s">
        <v>57</v>
      </c>
      <c r="F22" s="11" t="s">
        <v>50</v>
      </c>
      <c r="G22" s="11">
        <v>64</v>
      </c>
      <c r="H22" s="11">
        <v>63</v>
      </c>
      <c r="I22" s="74">
        <f>H22/G22*100</f>
        <v>98.4375</v>
      </c>
      <c r="J22" s="351">
        <f>(I22+I23)/2</f>
        <v>99.21875</v>
      </c>
      <c r="K22" s="12"/>
      <c r="L22" s="71" t="s">
        <v>62</v>
      </c>
      <c r="M22" s="46"/>
    </row>
    <row r="23" spans="1:15" ht="110.25" customHeight="1" x14ac:dyDescent="0.25">
      <c r="A23" s="340"/>
      <c r="B23" s="62"/>
      <c r="C23" s="62"/>
      <c r="D23" s="11" t="s">
        <v>226</v>
      </c>
      <c r="E23" s="12" t="s">
        <v>57</v>
      </c>
      <c r="F23" s="59" t="s">
        <v>50</v>
      </c>
      <c r="G23" s="11">
        <v>59</v>
      </c>
      <c r="H23" s="11">
        <v>59</v>
      </c>
      <c r="I23" s="74">
        <f>H23/G23*100</f>
        <v>100</v>
      </c>
      <c r="J23" s="352"/>
      <c r="K23" s="115"/>
      <c r="L23" s="71" t="s">
        <v>62</v>
      </c>
      <c r="M23" s="46"/>
    </row>
    <row r="24" spans="1:15" hidden="1" x14ac:dyDescent="0.25">
      <c r="A24" s="341"/>
      <c r="B24" s="11"/>
      <c r="C24" s="11"/>
      <c r="D24" s="11" t="s">
        <v>218</v>
      </c>
      <c r="E24" s="11"/>
      <c r="F24" s="11"/>
      <c r="G24" s="11"/>
      <c r="H24" s="11"/>
      <c r="I24" s="74"/>
      <c r="J24" s="95"/>
      <c r="K24" s="74"/>
      <c r="L24" s="11"/>
      <c r="M24" s="57"/>
    </row>
    <row r="25" spans="1:15" x14ac:dyDescent="0.25">
      <c r="A25" s="341"/>
      <c r="B25" s="360" t="s">
        <v>203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74">
        <f>(J14+J22)/2</f>
        <v>99.609375</v>
      </c>
    </row>
    <row r="26" spans="1:15" ht="115.5" customHeight="1" thickBot="1" x14ac:dyDescent="0.3">
      <c r="A26" s="340"/>
      <c r="B26" s="127" t="s">
        <v>5</v>
      </c>
      <c r="C26" s="127" t="s">
        <v>63</v>
      </c>
      <c r="D26" s="131" t="s">
        <v>163</v>
      </c>
      <c r="E26" s="112" t="s">
        <v>6</v>
      </c>
      <c r="F26" s="124" t="s">
        <v>49</v>
      </c>
      <c r="G26" s="8">
        <v>100</v>
      </c>
      <c r="H26" s="8">
        <v>100</v>
      </c>
      <c r="I26" s="9">
        <f t="shared" si="0"/>
        <v>100</v>
      </c>
      <c r="J26" s="128">
        <v>100</v>
      </c>
      <c r="K26" s="8"/>
      <c r="L26" s="8" t="s">
        <v>62</v>
      </c>
      <c r="M26" s="46"/>
    </row>
    <row r="27" spans="1:15" ht="39" thickBot="1" x14ac:dyDescent="0.3">
      <c r="A27" s="359"/>
      <c r="B27" s="62"/>
      <c r="C27" s="62"/>
      <c r="D27" s="12" t="s">
        <v>162</v>
      </c>
      <c r="E27" s="12" t="s">
        <v>57</v>
      </c>
      <c r="F27" s="12" t="s">
        <v>50</v>
      </c>
      <c r="G27" s="12">
        <v>112</v>
      </c>
      <c r="H27" s="12">
        <v>112</v>
      </c>
      <c r="I27" s="67">
        <f>H27/G27*100</f>
        <v>100</v>
      </c>
      <c r="J27" s="95">
        <f>I27</f>
        <v>100</v>
      </c>
      <c r="K27" s="12"/>
      <c r="L27" s="71" t="s">
        <v>62</v>
      </c>
      <c r="M27" s="46"/>
    </row>
    <row r="28" spans="1:15" x14ac:dyDescent="0.25">
      <c r="A28" s="58"/>
      <c r="B28" s="360" t="s">
        <v>203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57">
        <f>(J26+J27)/2</f>
        <v>100</v>
      </c>
    </row>
    <row r="29" spans="1:15" x14ac:dyDescent="0.25">
      <c r="A29" s="335" t="s">
        <v>156</v>
      </c>
      <c r="B29" s="336"/>
      <c r="C29" s="337"/>
      <c r="D29" s="11"/>
      <c r="E29" s="11"/>
      <c r="F29" s="11"/>
      <c r="G29" s="11"/>
      <c r="H29" s="11"/>
      <c r="I29" s="57"/>
      <c r="J29" s="28"/>
      <c r="K29" s="11"/>
      <c r="L29" s="11"/>
      <c r="M29" s="74">
        <f>(M25+M28)/2</f>
        <v>99.8046875</v>
      </c>
    </row>
    <row r="30" spans="1:15" x14ac:dyDescent="0.25">
      <c r="A30" s="58"/>
      <c r="B30" s="59"/>
      <c r="C30" s="59"/>
      <c r="D30" s="59"/>
      <c r="E30" s="59"/>
      <c r="F30" s="59"/>
      <c r="G30" s="59"/>
      <c r="H30" s="59"/>
      <c r="I30" s="60"/>
      <c r="J30" s="61"/>
      <c r="K30" s="59"/>
      <c r="L30" s="59"/>
      <c r="M30" s="65"/>
    </row>
    <row r="31" spans="1:15" x14ac:dyDescent="0.25">
      <c r="A31" s="58"/>
      <c r="B31" s="59"/>
      <c r="C31" s="59"/>
      <c r="D31" s="59"/>
      <c r="E31" s="59"/>
      <c r="F31" s="59"/>
      <c r="G31" s="59"/>
      <c r="H31" s="59"/>
      <c r="I31" s="60"/>
      <c r="J31" s="61"/>
      <c r="K31" s="59"/>
      <c r="L31" s="59"/>
      <c r="M31" s="65"/>
    </row>
    <row r="32" spans="1:15" ht="15.75" customHeight="1" x14ac:dyDescent="0.25">
      <c r="A32" s="1" t="s">
        <v>157</v>
      </c>
    </row>
    <row r="33" spans="1:7" ht="15.75" customHeight="1" x14ac:dyDescent="0.25">
      <c r="A33" s="1" t="s">
        <v>158</v>
      </c>
    </row>
    <row r="34" spans="1:7" ht="15.75" customHeight="1" x14ac:dyDescent="0.25">
      <c r="A34" s="1" t="s">
        <v>271</v>
      </c>
    </row>
    <row r="35" spans="1:7" ht="27.75" customHeight="1" x14ac:dyDescent="0.25">
      <c r="A35" s="1" t="s">
        <v>209</v>
      </c>
      <c r="G35" s="1" t="s">
        <v>210</v>
      </c>
    </row>
    <row r="36" spans="1:7" ht="27.75" customHeight="1" x14ac:dyDescent="0.25"/>
    <row r="37" spans="1:7" x14ac:dyDescent="0.25">
      <c r="A37" s="1" t="s">
        <v>1</v>
      </c>
      <c r="G37" s="1" t="s">
        <v>26</v>
      </c>
    </row>
    <row r="38" spans="1:7" ht="24" customHeight="1" x14ac:dyDescent="0.25"/>
    <row r="40" spans="1:7" x14ac:dyDescent="0.25">
      <c r="A40" s="1" t="s">
        <v>295</v>
      </c>
    </row>
    <row r="41" spans="1:7" ht="15.75" customHeight="1" x14ac:dyDescent="0.25"/>
    <row r="57" ht="15" customHeight="1" x14ac:dyDescent="0.25"/>
    <row r="58" ht="15" hidden="1" customHeight="1" x14ac:dyDescent="0.25"/>
    <row r="59" ht="15" customHeight="1" x14ac:dyDescent="0.25"/>
    <row r="62" ht="15" customHeight="1" x14ac:dyDescent="0.25"/>
    <row r="63" ht="15" hidden="1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hidden="1" customHeight="1" x14ac:dyDescent="0.25"/>
    <row r="69" ht="15" customHeight="1" x14ac:dyDescent="0.25"/>
  </sheetData>
  <mergeCells count="11">
    <mergeCell ref="A29:C29"/>
    <mergeCell ref="A9:M9"/>
    <mergeCell ref="A10:M10"/>
    <mergeCell ref="A11:M11"/>
    <mergeCell ref="A14:A27"/>
    <mergeCell ref="B14:B21"/>
    <mergeCell ref="C14:C21"/>
    <mergeCell ref="J14:J21"/>
    <mergeCell ref="B25:L25"/>
    <mergeCell ref="B28:L28"/>
    <mergeCell ref="J22:J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19" workbookViewId="0">
      <selection activeCell="E23" sqref="E23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6" x14ac:dyDescent="0.25">
      <c r="A1" s="2"/>
      <c r="L1" s="2"/>
      <c r="M1" s="2" t="s">
        <v>27</v>
      </c>
    </row>
    <row r="2" spans="1:16" x14ac:dyDescent="0.25">
      <c r="A2" s="2"/>
      <c r="L2" s="2"/>
      <c r="M2" s="2" t="s">
        <v>28</v>
      </c>
    </row>
    <row r="3" spans="1:16" x14ac:dyDescent="0.25">
      <c r="A3" s="2"/>
      <c r="L3" s="2"/>
      <c r="M3" s="2" t="s">
        <v>29</v>
      </c>
    </row>
    <row r="4" spans="1:16" x14ac:dyDescent="0.25">
      <c r="A4" s="2"/>
      <c r="L4" s="2"/>
      <c r="M4" s="2" t="s">
        <v>30</v>
      </c>
    </row>
    <row r="5" spans="1:16" x14ac:dyDescent="0.25">
      <c r="A5" s="2"/>
      <c r="L5" s="2"/>
      <c r="M5" s="2" t="s">
        <v>31</v>
      </c>
    </row>
    <row r="6" spans="1:16" x14ac:dyDescent="0.25">
      <c r="A6" s="2"/>
      <c r="L6" s="2"/>
      <c r="M6" s="2" t="s">
        <v>32</v>
      </c>
    </row>
    <row r="7" spans="1:16" x14ac:dyDescent="0.25">
      <c r="A7" s="2"/>
      <c r="L7" s="2"/>
      <c r="M7" s="2" t="s">
        <v>33</v>
      </c>
    </row>
    <row r="8" spans="1:16" x14ac:dyDescent="0.25">
      <c r="A8" s="3"/>
    </row>
    <row r="9" spans="1:16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6" x14ac:dyDescent="0.25">
      <c r="A10" s="338" t="s">
        <v>282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6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6" ht="15.75" thickBot="1" x14ac:dyDescent="0.3">
      <c r="A12" s="3"/>
    </row>
    <row r="13" spans="1:16" ht="166.5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176</v>
      </c>
      <c r="J13" s="5" t="s">
        <v>177</v>
      </c>
      <c r="K13" s="5" t="s">
        <v>45</v>
      </c>
      <c r="L13" s="5" t="s">
        <v>46</v>
      </c>
      <c r="M13" s="5" t="s">
        <v>47</v>
      </c>
    </row>
    <row r="14" spans="1:16" ht="115.5" thickBot="1" x14ac:dyDescent="0.3">
      <c r="A14" s="339" t="s">
        <v>104</v>
      </c>
      <c r="B14" s="339" t="s">
        <v>0</v>
      </c>
      <c r="C14" s="339" t="s">
        <v>63</v>
      </c>
      <c r="D14" s="6" t="s">
        <v>164</v>
      </c>
      <c r="E14" s="6" t="s">
        <v>3</v>
      </c>
      <c r="F14" s="6" t="s">
        <v>49</v>
      </c>
      <c r="G14" s="6">
        <v>100</v>
      </c>
      <c r="H14" s="6">
        <v>100</v>
      </c>
      <c r="I14" s="29">
        <f>H14/G14*100</f>
        <v>100</v>
      </c>
      <c r="J14" s="367">
        <v>100</v>
      </c>
      <c r="K14" s="6"/>
      <c r="L14" s="6" t="s">
        <v>62</v>
      </c>
      <c r="M14" s="44"/>
      <c r="N14" s="361">
        <f t="shared" ref="N14:P14" si="0">(K14+K23+K24+K20)/4</f>
        <v>0</v>
      </c>
      <c r="O14" s="361" t="e">
        <f t="shared" si="0"/>
        <v>#VALUE!</v>
      </c>
      <c r="P14" s="361">
        <f t="shared" si="0"/>
        <v>0</v>
      </c>
    </row>
    <row r="15" spans="1:16" ht="123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27">
        <f t="shared" ref="I15:I23" si="1">H15/G15*100</f>
        <v>100</v>
      </c>
      <c r="J15" s="368"/>
      <c r="K15" s="8"/>
      <c r="L15" s="6" t="s">
        <v>62</v>
      </c>
      <c r="M15" s="46"/>
      <c r="N15" s="362"/>
      <c r="O15" s="362"/>
      <c r="P15" s="362"/>
    </row>
    <row r="16" spans="1:16" ht="115.9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8">
        <v>100</v>
      </c>
      <c r="H16" s="8">
        <v>100</v>
      </c>
      <c r="I16" s="27">
        <f t="shared" si="1"/>
        <v>100</v>
      </c>
      <c r="J16" s="368"/>
      <c r="K16" s="8"/>
      <c r="L16" s="6" t="s">
        <v>62</v>
      </c>
      <c r="M16" s="46"/>
      <c r="N16" s="362"/>
      <c r="O16" s="362"/>
      <c r="P16" s="362"/>
    </row>
    <row r="17" spans="1:16" ht="160.15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27">
        <f t="shared" si="1"/>
        <v>100</v>
      </c>
      <c r="J17" s="368"/>
      <c r="K17" s="8"/>
      <c r="L17" s="6" t="s">
        <v>62</v>
      </c>
      <c r="M17" s="46"/>
      <c r="N17" s="362"/>
      <c r="O17" s="362"/>
      <c r="P17" s="362"/>
    </row>
    <row r="18" spans="1:16" ht="184.15" customHeight="1" thickBot="1" x14ac:dyDescent="0.3">
      <c r="A18" s="340"/>
      <c r="B18" s="340"/>
      <c r="C18" s="340"/>
      <c r="D18" s="8" t="s">
        <v>178</v>
      </c>
      <c r="E18" s="11" t="s">
        <v>3</v>
      </c>
      <c r="F18" s="8" t="s">
        <v>49</v>
      </c>
      <c r="G18" s="8">
        <v>100</v>
      </c>
      <c r="H18" s="8">
        <v>100</v>
      </c>
      <c r="I18" s="27">
        <f t="shared" si="1"/>
        <v>100</v>
      </c>
      <c r="J18" s="368"/>
      <c r="K18" s="8"/>
      <c r="L18" s="6" t="s">
        <v>62</v>
      </c>
      <c r="M18" s="46"/>
      <c r="N18" s="362"/>
      <c r="O18" s="362"/>
      <c r="P18" s="362"/>
    </row>
    <row r="19" spans="1:16" ht="156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27">
        <f t="shared" si="1"/>
        <v>100</v>
      </c>
      <c r="J19" s="369"/>
      <c r="K19" s="8"/>
      <c r="L19" s="6" t="s">
        <v>62</v>
      </c>
      <c r="M19" s="46"/>
      <c r="N19" s="362"/>
      <c r="O19" s="362"/>
      <c r="P19" s="362"/>
    </row>
    <row r="20" spans="1:16" ht="79.5" customHeight="1" thickBot="1" x14ac:dyDescent="0.3">
      <c r="A20" s="340"/>
      <c r="B20" s="340"/>
      <c r="C20" s="340"/>
      <c r="D20" s="8" t="s">
        <v>219</v>
      </c>
      <c r="E20" s="221" t="s">
        <v>57</v>
      </c>
      <c r="F20" s="222" t="s">
        <v>50</v>
      </c>
      <c r="G20" s="12">
        <v>76</v>
      </c>
      <c r="H20" s="12">
        <v>76</v>
      </c>
      <c r="I20" s="9">
        <f t="shared" si="1"/>
        <v>100</v>
      </c>
      <c r="J20" s="364">
        <f>(I20+I21)/2</f>
        <v>100</v>
      </c>
      <c r="K20" s="339"/>
      <c r="L20" s="6" t="s">
        <v>62</v>
      </c>
      <c r="M20" s="46"/>
      <c r="N20" s="362"/>
      <c r="O20" s="362"/>
      <c r="P20" s="362"/>
    </row>
    <row r="21" spans="1:16" ht="102" customHeight="1" thickBot="1" x14ac:dyDescent="0.3">
      <c r="A21" s="340"/>
      <c r="B21" s="340"/>
      <c r="C21" s="340"/>
      <c r="D21" s="220" t="s">
        <v>222</v>
      </c>
      <c r="E21" s="221" t="s">
        <v>57</v>
      </c>
      <c r="F21" s="222" t="s">
        <v>50</v>
      </c>
      <c r="G21" s="71">
        <v>30</v>
      </c>
      <c r="H21" s="71">
        <v>30</v>
      </c>
      <c r="I21" s="115">
        <f t="shared" si="1"/>
        <v>100</v>
      </c>
      <c r="J21" s="365"/>
      <c r="K21" s="366"/>
      <c r="L21" s="6" t="s">
        <v>62</v>
      </c>
      <c r="M21" s="46"/>
      <c r="N21" s="362"/>
      <c r="O21" s="362"/>
      <c r="P21" s="362"/>
    </row>
    <row r="22" spans="1:16" ht="24" customHeight="1" thickBot="1" x14ac:dyDescent="0.3">
      <c r="A22" s="340"/>
      <c r="B22" s="370" t="s">
        <v>179</v>
      </c>
      <c r="C22" s="349"/>
      <c r="D22" s="349"/>
      <c r="E22" s="349"/>
      <c r="F22" s="349"/>
      <c r="G22" s="349"/>
      <c r="H22" s="349"/>
      <c r="I22" s="349"/>
      <c r="J22" s="349"/>
      <c r="K22" s="371"/>
      <c r="L22" s="56"/>
      <c r="M22" s="74">
        <f>(J14+J20)/2</f>
        <v>100</v>
      </c>
      <c r="N22" s="363"/>
      <c r="O22" s="362"/>
      <c r="P22" s="362"/>
    </row>
    <row r="23" spans="1:16" ht="110.45" customHeight="1" thickBot="1" x14ac:dyDescent="0.3">
      <c r="A23" s="340"/>
      <c r="B23" s="102" t="s">
        <v>5</v>
      </c>
      <c r="C23" s="102" t="s">
        <v>63</v>
      </c>
      <c r="D23" s="107" t="s">
        <v>163</v>
      </c>
      <c r="E23" s="112" t="s">
        <v>6</v>
      </c>
      <c r="F23" s="113" t="s">
        <v>49</v>
      </c>
      <c r="G23" s="8">
        <v>100</v>
      </c>
      <c r="H23" s="8">
        <v>100</v>
      </c>
      <c r="I23" s="27">
        <f t="shared" si="1"/>
        <v>100</v>
      </c>
      <c r="J23" s="104">
        <v>100</v>
      </c>
      <c r="K23" s="8"/>
      <c r="L23" s="6" t="s">
        <v>62</v>
      </c>
      <c r="M23" s="46"/>
      <c r="N23" s="362"/>
      <c r="O23" s="362"/>
      <c r="P23" s="362"/>
    </row>
    <row r="24" spans="1:16" ht="38.25" x14ac:dyDescent="0.25">
      <c r="A24" s="341"/>
      <c r="B24" s="62"/>
      <c r="C24" s="62"/>
      <c r="D24" s="12" t="s">
        <v>162</v>
      </c>
      <c r="E24" s="12" t="s">
        <v>57</v>
      </c>
      <c r="F24" s="12" t="s">
        <v>50</v>
      </c>
      <c r="G24" s="12">
        <v>102</v>
      </c>
      <c r="H24" s="70">
        <v>102</v>
      </c>
      <c r="I24" s="67">
        <f>H24/G24*100</f>
        <v>100</v>
      </c>
      <c r="J24" s="95">
        <f>I24</f>
        <v>100</v>
      </c>
      <c r="K24" s="12"/>
      <c r="L24" s="71" t="s">
        <v>62</v>
      </c>
      <c r="M24" s="110"/>
      <c r="N24" s="362"/>
      <c r="O24" s="362"/>
      <c r="P24" s="362"/>
    </row>
    <row r="25" spans="1:16" x14ac:dyDescent="0.25">
      <c r="A25" s="58"/>
      <c r="B25" s="349" t="s">
        <v>179</v>
      </c>
      <c r="C25" s="349"/>
      <c r="D25" s="349"/>
      <c r="E25" s="349"/>
      <c r="F25" s="349"/>
      <c r="G25" s="349"/>
      <c r="H25" s="349"/>
      <c r="I25" s="349"/>
      <c r="J25" s="349"/>
      <c r="K25" s="350"/>
      <c r="L25" s="11"/>
      <c r="M25" s="74">
        <f>(J23+J24)/2</f>
        <v>100</v>
      </c>
      <c r="N25" s="65"/>
      <c r="O25" s="65"/>
      <c r="P25" s="65"/>
    </row>
    <row r="26" spans="1:16" x14ac:dyDescent="0.25">
      <c r="A26" s="109"/>
      <c r="B26" s="349" t="s">
        <v>179</v>
      </c>
      <c r="C26" s="349"/>
      <c r="D26" s="349"/>
      <c r="E26" s="349"/>
      <c r="F26" s="349"/>
      <c r="G26" s="349"/>
      <c r="H26" s="349"/>
      <c r="I26" s="349"/>
      <c r="J26" s="349"/>
      <c r="K26" s="350"/>
      <c r="L26" s="11"/>
      <c r="M26" s="21">
        <f>(M22+M25)/2</f>
        <v>100</v>
      </c>
    </row>
    <row r="27" spans="1:16" x14ac:dyDescent="0.25">
      <c r="A27" s="1" t="s">
        <v>157</v>
      </c>
      <c r="G27" s="59"/>
      <c r="H27" s="66"/>
      <c r="I27" s="60"/>
      <c r="J27" s="61"/>
      <c r="K27" s="59"/>
      <c r="L27" s="59"/>
      <c r="M27" s="65"/>
    </row>
    <row r="28" spans="1:16" x14ac:dyDescent="0.25">
      <c r="A28" s="1" t="s">
        <v>158</v>
      </c>
      <c r="G28" s="59"/>
      <c r="H28" s="66"/>
      <c r="I28" s="60"/>
      <c r="J28" s="61"/>
      <c r="K28" s="59"/>
      <c r="L28" s="59"/>
      <c r="M28" s="65"/>
    </row>
    <row r="29" spans="1:16" x14ac:dyDescent="0.25">
      <c r="A29" s="1" t="s">
        <v>272</v>
      </c>
    </row>
    <row r="32" spans="1:16" x14ac:dyDescent="0.25">
      <c r="A32" s="1" t="s">
        <v>105</v>
      </c>
      <c r="G32" s="1" t="s">
        <v>106</v>
      </c>
    </row>
    <row r="33" spans="1:7" ht="16.149999999999999" customHeight="1" x14ac:dyDescent="0.25"/>
    <row r="34" spans="1:7" ht="14.45" customHeight="1" x14ac:dyDescent="0.25"/>
    <row r="35" spans="1:7" ht="25.15" customHeight="1" x14ac:dyDescent="0.25">
      <c r="A35" s="1" t="s">
        <v>1</v>
      </c>
      <c r="G35" s="1" t="s">
        <v>26</v>
      </c>
    </row>
    <row r="36" spans="1:7" ht="24" customHeight="1" x14ac:dyDescent="0.25"/>
    <row r="37" spans="1:7" ht="0.6" customHeight="1" x14ac:dyDescent="0.25"/>
    <row r="38" spans="1:7" ht="15.75" customHeight="1" x14ac:dyDescent="0.25">
      <c r="A38" s="1" t="s">
        <v>113</v>
      </c>
    </row>
    <row r="57" ht="16.149999999999999" customHeight="1" x14ac:dyDescent="0.25"/>
    <row r="59" ht="15" customHeight="1" x14ac:dyDescent="0.25"/>
    <row r="60" ht="0.6" customHeight="1" x14ac:dyDescent="0.25"/>
    <row r="61" ht="18" customHeight="1" x14ac:dyDescent="0.25"/>
    <row r="62" ht="16.149999999999999" customHeight="1" x14ac:dyDescent="0.25"/>
    <row r="63" ht="15" customHeight="1" x14ac:dyDescent="0.25"/>
    <row r="65" ht="15" customHeight="1" x14ac:dyDescent="0.25"/>
    <row r="66" ht="15" customHeight="1" x14ac:dyDescent="0.25"/>
    <row r="67" ht="13.9" customHeight="1" x14ac:dyDescent="0.25"/>
    <row r="69" ht="15" customHeight="1" x14ac:dyDescent="0.25"/>
    <row r="71" ht="14.45" customHeight="1" x14ac:dyDescent="0.25"/>
    <row r="72" ht="16.899999999999999" hidden="1" customHeight="1" x14ac:dyDescent="0.25"/>
    <row r="73" ht="16.149999999999999" customHeight="1" x14ac:dyDescent="0.25"/>
    <row r="74" ht="15.75" customHeight="1" x14ac:dyDescent="0.25"/>
    <row r="75" ht="15" customHeight="1" x14ac:dyDescent="0.25"/>
    <row r="77" ht="15" customHeight="1" x14ac:dyDescent="0.25"/>
    <row r="78" ht="19.149999999999999" customHeight="1" x14ac:dyDescent="0.25"/>
  </sheetData>
  <mergeCells count="15">
    <mergeCell ref="A9:M9"/>
    <mergeCell ref="A10:M10"/>
    <mergeCell ref="A11:M11"/>
    <mergeCell ref="A14:A24"/>
    <mergeCell ref="B14:B21"/>
    <mergeCell ref="C14:C21"/>
    <mergeCell ref="J14:J19"/>
    <mergeCell ref="B22:K22"/>
    <mergeCell ref="B25:K25"/>
    <mergeCell ref="B26:K26"/>
    <mergeCell ref="N14:N24"/>
    <mergeCell ref="O14:O24"/>
    <mergeCell ref="P14:P24"/>
    <mergeCell ref="J20:J21"/>
    <mergeCell ref="K20:K21"/>
  </mergeCells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5" workbookViewId="0">
      <selection activeCell="I25" sqref="I25"/>
    </sheetView>
  </sheetViews>
  <sheetFormatPr defaultColWidth="9.140625" defaultRowHeight="15" x14ac:dyDescent="0.25"/>
  <cols>
    <col min="1" max="1" width="10.85546875" style="1" customWidth="1"/>
    <col min="2" max="2" width="14.7109375" style="1" customWidth="1"/>
    <col min="3" max="3" width="9.5703125" style="1" customWidth="1"/>
    <col min="4" max="4" width="11.42578125" style="1" customWidth="1"/>
    <col min="5" max="5" width="14.85546875" style="1" customWidth="1"/>
    <col min="6" max="6" width="7.85546875" style="94" customWidth="1"/>
    <col min="7" max="7" width="12.57031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 x14ac:dyDescent="0.25">
      <c r="A1" s="77"/>
      <c r="L1" s="77"/>
      <c r="M1" s="77" t="s">
        <v>27</v>
      </c>
    </row>
    <row r="2" spans="1:13" x14ac:dyDescent="0.25">
      <c r="A2" s="77"/>
      <c r="L2" s="77"/>
      <c r="M2" s="77" t="s">
        <v>28</v>
      </c>
    </row>
    <row r="3" spans="1:13" x14ac:dyDescent="0.25">
      <c r="A3" s="77"/>
      <c r="L3" s="77"/>
      <c r="M3" s="77" t="s">
        <v>29</v>
      </c>
    </row>
    <row r="4" spans="1:13" x14ac:dyDescent="0.25">
      <c r="A4" s="77"/>
      <c r="L4" s="77"/>
      <c r="M4" s="77" t="s">
        <v>30</v>
      </c>
    </row>
    <row r="5" spans="1:13" x14ac:dyDescent="0.25">
      <c r="A5" s="77"/>
      <c r="L5" s="77"/>
      <c r="M5" s="77" t="s">
        <v>31</v>
      </c>
    </row>
    <row r="6" spans="1:13" x14ac:dyDescent="0.25">
      <c r="A6" s="77"/>
      <c r="L6" s="77"/>
      <c r="M6" s="77" t="s">
        <v>32</v>
      </c>
    </row>
    <row r="7" spans="1:13" x14ac:dyDescent="0.25">
      <c r="A7" s="77"/>
      <c r="L7" s="77"/>
      <c r="M7" s="77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276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87.5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thickBot="1" x14ac:dyDescent="0.3">
      <c r="A14" s="339" t="s">
        <v>97</v>
      </c>
      <c r="B14" s="339" t="s">
        <v>0</v>
      </c>
      <c r="C14" s="339" t="s">
        <v>63</v>
      </c>
      <c r="D14" s="6" t="s">
        <v>159</v>
      </c>
      <c r="E14" s="6" t="s">
        <v>3</v>
      </c>
      <c r="F14" s="5" t="s">
        <v>49</v>
      </c>
      <c r="G14" s="6">
        <v>100</v>
      </c>
      <c r="H14" s="6">
        <v>100</v>
      </c>
      <c r="I14" s="7">
        <f>H14/G14*100</f>
        <v>100</v>
      </c>
      <c r="J14" s="342">
        <v>100</v>
      </c>
      <c r="K14" s="6"/>
      <c r="L14" s="6" t="s">
        <v>62</v>
      </c>
      <c r="M14" s="149"/>
    </row>
    <row r="15" spans="1:13" ht="129" customHeight="1" thickBot="1" x14ac:dyDescent="0.3">
      <c r="A15" s="340"/>
      <c r="B15" s="340"/>
      <c r="C15" s="340"/>
      <c r="D15" s="8"/>
      <c r="E15" s="8" t="s">
        <v>4</v>
      </c>
      <c r="F15" s="90" t="s">
        <v>49</v>
      </c>
      <c r="G15" s="8">
        <v>100</v>
      </c>
      <c r="H15" s="8">
        <v>100</v>
      </c>
      <c r="I15" s="9">
        <f t="shared" ref="I15:I25" si="0">H15/G15*100</f>
        <v>100</v>
      </c>
      <c r="J15" s="343"/>
      <c r="K15" s="8"/>
      <c r="L15" s="6" t="s">
        <v>62</v>
      </c>
      <c r="M15" s="148"/>
    </row>
    <row r="16" spans="1:13" ht="114" customHeight="1" thickBot="1" x14ac:dyDescent="0.3">
      <c r="A16" s="340"/>
      <c r="B16" s="340"/>
      <c r="C16" s="340"/>
      <c r="D16" s="8" t="s">
        <v>160</v>
      </c>
      <c r="E16" s="82" t="s">
        <v>3</v>
      </c>
      <c r="F16" s="90" t="s">
        <v>49</v>
      </c>
      <c r="G16" s="8">
        <v>100</v>
      </c>
      <c r="H16" s="8">
        <v>100</v>
      </c>
      <c r="I16" s="9">
        <f t="shared" si="0"/>
        <v>100</v>
      </c>
      <c r="J16" s="343"/>
      <c r="K16" s="8"/>
      <c r="L16" s="6" t="s">
        <v>62</v>
      </c>
      <c r="M16" s="148"/>
    </row>
    <row r="17" spans="1:15" ht="141" thickBot="1" x14ac:dyDescent="0.3">
      <c r="A17" s="340"/>
      <c r="B17" s="340"/>
      <c r="C17" s="340"/>
      <c r="D17" s="8"/>
      <c r="E17" s="8" t="s">
        <v>4</v>
      </c>
      <c r="F17" s="90" t="s">
        <v>49</v>
      </c>
      <c r="G17" s="8">
        <v>100</v>
      </c>
      <c r="H17" s="8">
        <v>100</v>
      </c>
      <c r="I17" s="9">
        <f t="shared" si="0"/>
        <v>100</v>
      </c>
      <c r="J17" s="343"/>
      <c r="K17" s="8"/>
      <c r="L17" s="6" t="s">
        <v>62</v>
      </c>
      <c r="M17" s="148"/>
    </row>
    <row r="18" spans="1:15" ht="204.75" thickBot="1" x14ac:dyDescent="0.3">
      <c r="A18" s="340"/>
      <c r="B18" s="340"/>
      <c r="C18" s="340"/>
      <c r="D18" s="12" t="s">
        <v>86</v>
      </c>
      <c r="E18" s="11" t="s">
        <v>3</v>
      </c>
      <c r="F18" s="90" t="s">
        <v>49</v>
      </c>
      <c r="G18" s="8">
        <v>100</v>
      </c>
      <c r="H18" s="8">
        <v>100</v>
      </c>
      <c r="I18" s="9">
        <f t="shared" si="0"/>
        <v>100</v>
      </c>
      <c r="J18" s="343"/>
      <c r="K18" s="8"/>
      <c r="L18" s="6" t="s">
        <v>62</v>
      </c>
      <c r="M18" s="148"/>
      <c r="O18" s="1" t="s">
        <v>59</v>
      </c>
    </row>
    <row r="19" spans="1:15" ht="141" thickBot="1" x14ac:dyDescent="0.3">
      <c r="A19" s="340"/>
      <c r="B19" s="340"/>
      <c r="C19" s="340"/>
      <c r="D19" s="8"/>
      <c r="E19" s="8" t="s">
        <v>4</v>
      </c>
      <c r="F19" s="90" t="s">
        <v>49</v>
      </c>
      <c r="G19" s="8">
        <v>100</v>
      </c>
      <c r="H19" s="8">
        <v>100</v>
      </c>
      <c r="I19" s="9">
        <f t="shared" si="0"/>
        <v>100</v>
      </c>
      <c r="J19" s="343"/>
      <c r="K19" s="8"/>
      <c r="L19" s="6" t="s">
        <v>62</v>
      </c>
      <c r="M19" s="148"/>
    </row>
    <row r="20" spans="1:15" ht="166.5" thickBot="1" x14ac:dyDescent="0.3">
      <c r="A20" s="340"/>
      <c r="B20" s="340"/>
      <c r="C20" s="340"/>
      <c r="D20" s="8" t="s">
        <v>84</v>
      </c>
      <c r="E20" s="11" t="s">
        <v>3</v>
      </c>
      <c r="F20" s="90" t="s">
        <v>49</v>
      </c>
      <c r="G20" s="12">
        <v>100</v>
      </c>
      <c r="H20" s="12">
        <v>100</v>
      </c>
      <c r="I20" s="9">
        <f t="shared" si="0"/>
        <v>100</v>
      </c>
      <c r="J20" s="343"/>
      <c r="K20" s="8"/>
      <c r="L20" s="6" t="s">
        <v>62</v>
      </c>
      <c r="M20" s="148"/>
      <c r="O20" s="1" t="s">
        <v>58</v>
      </c>
    </row>
    <row r="21" spans="1:15" ht="141" thickBot="1" x14ac:dyDescent="0.3">
      <c r="A21" s="340"/>
      <c r="B21" s="340"/>
      <c r="C21" s="340"/>
      <c r="D21" s="6"/>
      <c r="E21" s="8" t="s">
        <v>4</v>
      </c>
      <c r="F21" s="90" t="s">
        <v>49</v>
      </c>
      <c r="G21" s="6">
        <v>100</v>
      </c>
      <c r="H21" s="6">
        <v>100</v>
      </c>
      <c r="I21" s="9">
        <f t="shared" si="0"/>
        <v>100</v>
      </c>
      <c r="J21" s="344"/>
      <c r="K21" s="12"/>
      <c r="L21" s="56" t="s">
        <v>62</v>
      </c>
      <c r="M21" s="374"/>
    </row>
    <row r="22" spans="1:15" ht="77.25" thickBot="1" x14ac:dyDescent="0.3">
      <c r="A22" s="340"/>
      <c r="B22" s="340"/>
      <c r="C22" s="340"/>
      <c r="D22" s="229" t="s">
        <v>220</v>
      </c>
      <c r="E22" s="8" t="s">
        <v>57</v>
      </c>
      <c r="F22" s="8" t="s">
        <v>50</v>
      </c>
      <c r="G22" s="8">
        <v>151</v>
      </c>
      <c r="H22" s="8">
        <v>146</v>
      </c>
      <c r="I22" s="60">
        <f>H22/G22*100</f>
        <v>96.688741721854313</v>
      </c>
      <c r="J22" s="372">
        <f>(I22+I23)/2</f>
        <v>98.344370860927157</v>
      </c>
      <c r="K22" s="12"/>
      <c r="L22" s="64" t="s">
        <v>62</v>
      </c>
      <c r="M22" s="374"/>
    </row>
    <row r="23" spans="1:15" ht="102.75" thickBot="1" x14ac:dyDescent="0.3">
      <c r="A23" s="340"/>
      <c r="B23" s="375"/>
      <c r="C23" s="375"/>
      <c r="D23" s="136" t="s">
        <v>221</v>
      </c>
      <c r="E23" s="12" t="s">
        <v>57</v>
      </c>
      <c r="F23" s="12" t="s">
        <v>50</v>
      </c>
      <c r="G23" s="12">
        <v>75</v>
      </c>
      <c r="H23" s="59">
        <v>75</v>
      </c>
      <c r="I23" s="98">
        <v>100</v>
      </c>
      <c r="J23" s="373"/>
      <c r="K23" s="62"/>
      <c r="L23" s="230" t="s">
        <v>62</v>
      </c>
      <c r="M23" s="374"/>
    </row>
    <row r="24" spans="1:15" x14ac:dyDescent="0.25">
      <c r="A24" s="341"/>
      <c r="B24" s="124" t="s">
        <v>179</v>
      </c>
      <c r="C24" s="124"/>
      <c r="D24" s="11"/>
      <c r="E24" s="11"/>
      <c r="F24" s="11"/>
      <c r="G24" s="11"/>
      <c r="H24" s="11"/>
      <c r="I24" s="11"/>
      <c r="J24" s="11"/>
      <c r="K24" s="11"/>
      <c r="L24" s="11"/>
      <c r="M24" s="231">
        <f>(J14+J22)/2</f>
        <v>99.172185430463571</v>
      </c>
    </row>
    <row r="25" spans="1:15" ht="115.5" customHeight="1" thickBot="1" x14ac:dyDescent="0.3">
      <c r="A25" s="340"/>
      <c r="B25" s="225" t="s">
        <v>5</v>
      </c>
      <c r="C25" s="225" t="s">
        <v>63</v>
      </c>
      <c r="D25" s="227" t="s">
        <v>163</v>
      </c>
      <c r="E25" s="112" t="s">
        <v>6</v>
      </c>
      <c r="F25" s="90" t="s">
        <v>49</v>
      </c>
      <c r="G25" s="8">
        <v>100</v>
      </c>
      <c r="H25" s="8">
        <v>100</v>
      </c>
      <c r="I25" s="9">
        <f t="shared" si="0"/>
        <v>100</v>
      </c>
      <c r="J25" s="226">
        <v>100</v>
      </c>
      <c r="K25" s="8"/>
      <c r="L25" s="8" t="s">
        <v>62</v>
      </c>
      <c r="M25" s="376"/>
    </row>
    <row r="26" spans="1:15" ht="37.5" customHeight="1" x14ac:dyDescent="0.25">
      <c r="A26" s="341"/>
      <c r="B26" s="62"/>
      <c r="C26" s="62"/>
      <c r="D26" s="62" t="s">
        <v>162</v>
      </c>
      <c r="E26" s="12" t="s">
        <v>57</v>
      </c>
      <c r="F26" s="12" t="s">
        <v>50</v>
      </c>
      <c r="G26" s="12">
        <v>215</v>
      </c>
      <c r="H26" s="12">
        <v>215</v>
      </c>
      <c r="I26" s="67">
        <f>H26/G26*100</f>
        <v>100</v>
      </c>
      <c r="J26" s="95">
        <f>I26</f>
        <v>100</v>
      </c>
      <c r="K26" s="12"/>
      <c r="L26" s="71" t="s">
        <v>62</v>
      </c>
      <c r="M26" s="366"/>
    </row>
    <row r="27" spans="1:15" ht="15" customHeight="1" x14ac:dyDescent="0.25">
      <c r="A27" s="147"/>
      <c r="B27" s="11" t="s">
        <v>179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31">
        <f>(J26+J25)/2</f>
        <v>100</v>
      </c>
    </row>
    <row r="28" spans="1:15" x14ac:dyDescent="0.25">
      <c r="A28" s="335" t="s">
        <v>208</v>
      </c>
      <c r="B28" s="336"/>
      <c r="C28" s="337"/>
      <c r="D28" s="11"/>
      <c r="E28" s="11"/>
      <c r="F28" s="11"/>
      <c r="G28" s="11"/>
      <c r="H28" s="11"/>
      <c r="I28" s="57"/>
      <c r="J28" s="28"/>
      <c r="K28" s="11"/>
      <c r="L28" s="11"/>
      <c r="M28" s="74">
        <f>(M24+M27)/2</f>
        <v>99.586092715231786</v>
      </c>
    </row>
    <row r="29" spans="1:15" ht="15.75" customHeight="1" x14ac:dyDescent="0.25">
      <c r="A29" s="1" t="s">
        <v>157</v>
      </c>
      <c r="F29" s="1"/>
    </row>
    <row r="30" spans="1:15" ht="15.75" customHeight="1" x14ac:dyDescent="0.25">
      <c r="A30" s="1" t="s">
        <v>158</v>
      </c>
      <c r="F30" s="1"/>
    </row>
    <row r="31" spans="1:15" ht="15.75" customHeight="1" x14ac:dyDescent="0.25">
      <c r="A31" s="1" t="s">
        <v>290</v>
      </c>
      <c r="F31" s="1"/>
    </row>
    <row r="32" spans="1:15" ht="15.75" customHeight="1" x14ac:dyDescent="0.25">
      <c r="F32" s="1"/>
    </row>
    <row r="33" spans="1:7" ht="15.75" customHeight="1" x14ac:dyDescent="0.25">
      <c r="A33" s="1" t="s">
        <v>90</v>
      </c>
      <c r="F33" s="1"/>
      <c r="G33" s="1" t="s">
        <v>192</v>
      </c>
    </row>
    <row r="34" spans="1:7" ht="15.75" customHeight="1" x14ac:dyDescent="0.25"/>
    <row r="35" spans="1:7" ht="15.75" customHeight="1" x14ac:dyDescent="0.25">
      <c r="A35" s="1" t="s">
        <v>1</v>
      </c>
      <c r="G35" s="1" t="s">
        <v>26</v>
      </c>
    </row>
    <row r="36" spans="1:7" ht="15.75" customHeight="1" x14ac:dyDescent="0.25"/>
    <row r="37" spans="1:7" ht="15.75" customHeight="1" x14ac:dyDescent="0.25"/>
    <row r="38" spans="1:7" ht="15.75" customHeight="1" x14ac:dyDescent="0.25">
      <c r="A38" s="1" t="s">
        <v>91</v>
      </c>
    </row>
    <row r="39" spans="1:7" ht="15.75" customHeight="1" x14ac:dyDescent="0.25"/>
    <row r="41" spans="1:7" ht="34.5" customHeight="1" x14ac:dyDescent="0.25"/>
    <row r="42" spans="1:7" ht="101.25" customHeight="1" x14ac:dyDescent="0.25"/>
    <row r="43" spans="1:7" ht="27" customHeight="1" x14ac:dyDescent="0.25"/>
    <row r="45" spans="1:7" ht="13.5" customHeight="1" x14ac:dyDescent="0.25"/>
    <row r="61" ht="15" customHeight="1" x14ac:dyDescent="0.25"/>
    <row r="62" ht="15.75" customHeight="1" x14ac:dyDescent="0.25"/>
    <row r="63" ht="15.75" hidden="1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hidden="1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hidden="1" customHeight="1" x14ac:dyDescent="0.25"/>
    <row r="74" ht="15.75" customHeight="1" x14ac:dyDescent="0.25"/>
    <row r="75" ht="15.75" customHeight="1" x14ac:dyDescent="0.25"/>
    <row r="77" ht="15.75" customHeight="1" x14ac:dyDescent="0.25"/>
    <row r="78" ht="15.75" customHeight="1" x14ac:dyDescent="0.25"/>
    <row r="79" ht="15.75" customHeight="1" x14ac:dyDescent="0.25"/>
  </sheetData>
  <mergeCells count="11">
    <mergeCell ref="A28:C28"/>
    <mergeCell ref="A14:A26"/>
    <mergeCell ref="A9:M9"/>
    <mergeCell ref="A10:M10"/>
    <mergeCell ref="A11:M11"/>
    <mergeCell ref="J14:J21"/>
    <mergeCell ref="J22:J23"/>
    <mergeCell ref="M21:M23"/>
    <mergeCell ref="C14:C23"/>
    <mergeCell ref="B14:B23"/>
    <mergeCell ref="M25:M26"/>
  </mergeCells>
  <pageMargins left="0.11811023622047245" right="0.11811023622047245" top="0.19685039370078741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19" workbookViewId="0">
      <selection activeCell="D32" sqref="D32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279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66.5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5" t="s">
        <v>47</v>
      </c>
    </row>
    <row r="14" spans="1:13" ht="115.5" thickBot="1" x14ac:dyDescent="0.3">
      <c r="A14" s="339" t="s">
        <v>122</v>
      </c>
      <c r="B14" s="220" t="s">
        <v>0</v>
      </c>
      <c r="C14" s="220" t="s">
        <v>63</v>
      </c>
      <c r="D14" s="6" t="s">
        <v>164</v>
      </c>
      <c r="E14" s="6" t="s">
        <v>3</v>
      </c>
      <c r="F14" s="6" t="s">
        <v>49</v>
      </c>
      <c r="G14" s="7">
        <v>100</v>
      </c>
      <c r="H14" s="7">
        <v>100</v>
      </c>
      <c r="I14" s="7">
        <f>H14/G14*100</f>
        <v>100</v>
      </c>
      <c r="J14" s="342">
        <v>100</v>
      </c>
      <c r="K14" s="6"/>
      <c r="L14" s="6" t="s">
        <v>62</v>
      </c>
      <c r="M14" s="223"/>
    </row>
    <row r="15" spans="1:13" ht="144.75" customHeight="1" thickBot="1" x14ac:dyDescent="0.3">
      <c r="A15" s="340"/>
      <c r="B15" s="219"/>
      <c r="C15" s="219"/>
      <c r="D15" s="8"/>
      <c r="E15" s="8" t="s">
        <v>4</v>
      </c>
      <c r="F15" s="8" t="s">
        <v>49</v>
      </c>
      <c r="G15" s="9">
        <v>100</v>
      </c>
      <c r="H15" s="9">
        <v>100</v>
      </c>
      <c r="I15" s="9">
        <f t="shared" ref="I15:I25" si="0">H15/G15*100</f>
        <v>100</v>
      </c>
      <c r="J15" s="377"/>
      <c r="K15" s="8"/>
      <c r="L15" s="6" t="s">
        <v>62</v>
      </c>
      <c r="M15" s="224"/>
    </row>
    <row r="16" spans="1:13" ht="103.5" customHeight="1" thickBot="1" x14ac:dyDescent="0.3">
      <c r="A16" s="340"/>
      <c r="B16" s="219"/>
      <c r="C16" s="219"/>
      <c r="D16" s="8" t="s">
        <v>160</v>
      </c>
      <c r="E16" s="10" t="s">
        <v>3</v>
      </c>
      <c r="F16" s="8" t="s">
        <v>49</v>
      </c>
      <c r="G16" s="9">
        <v>100</v>
      </c>
      <c r="H16" s="9">
        <v>100</v>
      </c>
      <c r="I16" s="9">
        <f t="shared" si="0"/>
        <v>100</v>
      </c>
      <c r="J16" s="377"/>
      <c r="K16" s="8"/>
      <c r="L16" s="6" t="s">
        <v>62</v>
      </c>
      <c r="M16" s="224"/>
    </row>
    <row r="17" spans="1:15" ht="141" thickBot="1" x14ac:dyDescent="0.3">
      <c r="A17" s="340"/>
      <c r="B17" s="219"/>
      <c r="C17" s="219"/>
      <c r="D17" s="8"/>
      <c r="E17" s="8" t="s">
        <v>4</v>
      </c>
      <c r="F17" s="8" t="s">
        <v>49</v>
      </c>
      <c r="G17" s="9">
        <v>100</v>
      </c>
      <c r="H17" s="9">
        <v>100</v>
      </c>
      <c r="I17" s="9">
        <f t="shared" si="0"/>
        <v>100</v>
      </c>
      <c r="J17" s="377"/>
      <c r="K17" s="8"/>
      <c r="L17" s="6" t="s">
        <v>62</v>
      </c>
      <c r="M17" s="224"/>
    </row>
    <row r="18" spans="1:15" ht="166.5" thickBot="1" x14ac:dyDescent="0.3">
      <c r="A18" s="340"/>
      <c r="B18" s="219"/>
      <c r="C18" s="219"/>
      <c r="D18" s="12" t="s">
        <v>84</v>
      </c>
      <c r="E18" s="11" t="s">
        <v>3</v>
      </c>
      <c r="F18" s="8" t="s">
        <v>49</v>
      </c>
      <c r="G18" s="9">
        <v>100</v>
      </c>
      <c r="H18" s="9">
        <v>100</v>
      </c>
      <c r="I18" s="9">
        <f t="shared" si="0"/>
        <v>100</v>
      </c>
      <c r="J18" s="377"/>
      <c r="K18" s="8"/>
      <c r="L18" s="6" t="s">
        <v>62</v>
      </c>
      <c r="M18" s="224"/>
      <c r="O18" s="1" t="s">
        <v>59</v>
      </c>
    </row>
    <row r="19" spans="1:15" ht="141" customHeight="1" thickBot="1" x14ac:dyDescent="0.3">
      <c r="A19" s="340"/>
      <c r="B19" s="341"/>
      <c r="C19" s="380"/>
      <c r="D19" s="11"/>
      <c r="E19" s="8" t="s">
        <v>4</v>
      </c>
      <c r="F19" s="8" t="s">
        <v>49</v>
      </c>
      <c r="G19" s="9">
        <v>100</v>
      </c>
      <c r="H19" s="9">
        <v>100</v>
      </c>
      <c r="I19" s="9">
        <f t="shared" si="0"/>
        <v>100</v>
      </c>
      <c r="J19" s="377"/>
      <c r="K19" s="8"/>
      <c r="L19" s="56" t="s">
        <v>62</v>
      </c>
      <c r="M19" s="382"/>
    </row>
    <row r="20" spans="1:15" ht="192" hidden="1" customHeight="1" thickBot="1" x14ac:dyDescent="0.3">
      <c r="A20" s="340"/>
      <c r="B20" s="341"/>
      <c r="C20" s="380"/>
      <c r="D20" s="12" t="s">
        <v>54</v>
      </c>
      <c r="E20" s="11" t="s">
        <v>3</v>
      </c>
      <c r="F20" s="8" t="s">
        <v>49</v>
      </c>
      <c r="G20" s="115"/>
      <c r="H20" s="115"/>
      <c r="I20" s="9"/>
      <c r="J20" s="377"/>
      <c r="K20" s="8"/>
      <c r="L20" s="56" t="s">
        <v>62</v>
      </c>
      <c r="M20" s="382"/>
      <c r="O20" s="1" t="s">
        <v>58</v>
      </c>
    </row>
    <row r="21" spans="1:15" ht="141" hidden="1" customHeight="1" thickBot="1" x14ac:dyDescent="0.3">
      <c r="A21" s="340"/>
      <c r="B21" s="341"/>
      <c r="C21" s="380"/>
      <c r="D21" s="220"/>
      <c r="E21" s="8" t="s">
        <v>4</v>
      </c>
      <c r="F21" s="8" t="s">
        <v>49</v>
      </c>
      <c r="G21" s="7"/>
      <c r="H21" s="7"/>
      <c r="I21" s="9"/>
      <c r="J21" s="378"/>
      <c r="K21" s="8"/>
      <c r="L21" s="56" t="s">
        <v>62</v>
      </c>
      <c r="M21" s="382"/>
    </row>
    <row r="22" spans="1:15" ht="77.25" thickBot="1" x14ac:dyDescent="0.3">
      <c r="A22" s="340"/>
      <c r="B22" s="379"/>
      <c r="C22" s="381"/>
      <c r="D22" s="11" t="s">
        <v>220</v>
      </c>
      <c r="E22" s="8" t="s">
        <v>57</v>
      </c>
      <c r="F22" s="8" t="s">
        <v>50</v>
      </c>
      <c r="G22" s="8">
        <v>81</v>
      </c>
      <c r="H22" s="26">
        <v>68</v>
      </c>
      <c r="I22" s="67">
        <f>H22/G22*100</f>
        <v>83.950617283950606</v>
      </c>
      <c r="J22" s="351">
        <f>(I22+I23)/2</f>
        <v>91.975308641975303</v>
      </c>
      <c r="K22" s="12"/>
      <c r="L22" s="64" t="s">
        <v>62</v>
      </c>
      <c r="M22" s="382"/>
    </row>
    <row r="23" spans="1:15" ht="102.75" thickBot="1" x14ac:dyDescent="0.3">
      <c r="A23" s="340"/>
      <c r="B23" s="190"/>
      <c r="C23" s="191"/>
      <c r="D23" s="11" t="s">
        <v>221</v>
      </c>
      <c r="E23" s="8" t="s">
        <v>57</v>
      </c>
      <c r="F23" s="8" t="s">
        <v>50</v>
      </c>
      <c r="G23" s="8">
        <v>27</v>
      </c>
      <c r="H23" s="318">
        <v>27</v>
      </c>
      <c r="I23" s="74">
        <v>100</v>
      </c>
      <c r="J23" s="352"/>
      <c r="K23" s="11"/>
      <c r="L23" s="11" t="s">
        <v>62</v>
      </c>
      <c r="M23" s="382"/>
    </row>
    <row r="24" spans="1:15" ht="21" customHeight="1" thickBot="1" x14ac:dyDescent="0.3">
      <c r="A24" s="340"/>
      <c r="B24" s="190" t="s">
        <v>207</v>
      </c>
      <c r="C24" s="191"/>
      <c r="D24" s="192"/>
      <c r="E24" s="132"/>
      <c r="F24" s="8"/>
      <c r="G24" s="8"/>
      <c r="H24" s="8"/>
      <c r="I24" s="193"/>
      <c r="J24" s="194"/>
      <c r="K24" s="192"/>
      <c r="L24" s="132"/>
      <c r="M24" s="101">
        <f>(J14+J22)/2</f>
        <v>95.987654320987644</v>
      </c>
    </row>
    <row r="25" spans="1:15" ht="108.75" customHeight="1" thickBot="1" x14ac:dyDescent="0.3">
      <c r="A25" s="340"/>
      <c r="B25" s="187" t="s">
        <v>5</v>
      </c>
      <c r="C25" s="187" t="s">
        <v>63</v>
      </c>
      <c r="D25" s="188" t="s">
        <v>163</v>
      </c>
      <c r="E25" s="14" t="s">
        <v>6</v>
      </c>
      <c r="F25" s="8" t="s">
        <v>49</v>
      </c>
      <c r="G25" s="7">
        <v>100</v>
      </c>
      <c r="H25" s="7">
        <v>100</v>
      </c>
      <c r="I25" s="9">
        <f t="shared" si="0"/>
        <v>100</v>
      </c>
      <c r="J25" s="323">
        <v>100</v>
      </c>
      <c r="K25" s="8"/>
      <c r="L25" s="6" t="s">
        <v>62</v>
      </c>
      <c r="M25" s="46"/>
    </row>
    <row r="26" spans="1:15" ht="39" thickBot="1" x14ac:dyDescent="0.3">
      <c r="A26" s="359"/>
      <c r="B26" s="11"/>
      <c r="C26" s="11"/>
      <c r="D26" s="189" t="s">
        <v>162</v>
      </c>
      <c r="E26" s="8" t="s">
        <v>57</v>
      </c>
      <c r="F26" s="8" t="s">
        <v>50</v>
      </c>
      <c r="G26" s="8">
        <v>102</v>
      </c>
      <c r="H26" s="26">
        <v>89</v>
      </c>
      <c r="I26" s="325">
        <f>H26/G26*100</f>
        <v>87.254901960784309</v>
      </c>
      <c r="J26" s="21">
        <f>I26</f>
        <v>87.254901960784309</v>
      </c>
      <c r="K26" s="8"/>
      <c r="L26" s="6" t="s">
        <v>62</v>
      </c>
      <c r="M26" s="46"/>
    </row>
    <row r="27" spans="1:15" x14ac:dyDescent="0.25">
      <c r="A27" s="134"/>
      <c r="B27" s="133" t="s">
        <v>207</v>
      </c>
      <c r="C27" s="11"/>
      <c r="D27" s="59"/>
      <c r="E27" s="59"/>
      <c r="F27" s="59"/>
      <c r="G27" s="59"/>
      <c r="H27" s="66"/>
      <c r="I27" s="60"/>
      <c r="J27" s="28"/>
      <c r="K27" s="59"/>
      <c r="L27" s="59"/>
      <c r="M27" s="74">
        <f>(J25+J26)/2</f>
        <v>93.627450980392155</v>
      </c>
    </row>
    <row r="28" spans="1:15" x14ac:dyDescent="0.25">
      <c r="A28" s="335" t="s">
        <v>156</v>
      </c>
      <c r="B28" s="336"/>
      <c r="C28" s="337"/>
      <c r="D28" s="11"/>
      <c r="E28" s="11"/>
      <c r="F28" s="11"/>
      <c r="G28" s="11"/>
      <c r="H28" s="11"/>
      <c r="I28" s="57"/>
      <c r="J28" s="28"/>
      <c r="K28" s="11"/>
      <c r="L28" s="11"/>
      <c r="M28" s="74">
        <f>(M24+M27)/2</f>
        <v>94.8075526506899</v>
      </c>
    </row>
    <row r="29" spans="1:15" ht="15.75" customHeight="1" x14ac:dyDescent="0.25">
      <c r="A29" s="1" t="s">
        <v>157</v>
      </c>
    </row>
    <row r="30" spans="1:15" ht="15.75" customHeight="1" x14ac:dyDescent="0.25">
      <c r="A30" s="1" t="s">
        <v>158</v>
      </c>
    </row>
    <row r="31" spans="1:15" ht="15.75" customHeight="1" x14ac:dyDescent="0.25">
      <c r="A31" s="151" t="s">
        <v>307</v>
      </c>
      <c r="B31" s="151"/>
    </row>
    <row r="32" spans="1:15" ht="15.75" customHeight="1" x14ac:dyDescent="0.25"/>
    <row r="33" spans="1:7" ht="15.75" customHeight="1" x14ac:dyDescent="0.25">
      <c r="A33" s="1" t="s">
        <v>123</v>
      </c>
      <c r="G33" s="1" t="s">
        <v>193</v>
      </c>
    </row>
    <row r="34" spans="1:7" ht="34.5" customHeight="1" x14ac:dyDescent="0.25">
      <c r="A34" s="1" t="s">
        <v>1</v>
      </c>
      <c r="G34" s="1" t="s">
        <v>26</v>
      </c>
    </row>
    <row r="37" spans="1:7" ht="12.75" customHeight="1" x14ac:dyDescent="0.25">
      <c r="A37" s="1" t="s">
        <v>124</v>
      </c>
    </row>
    <row r="38" spans="1:7" ht="13.5" customHeight="1" x14ac:dyDescent="0.25"/>
    <row r="42" spans="1:7" ht="12.75" customHeight="1" x14ac:dyDescent="0.25"/>
    <row r="43" spans="1:7" ht="39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70" ht="15.75" customHeight="1" x14ac:dyDescent="0.25"/>
    <row r="71" ht="15.75" customHeight="1" x14ac:dyDescent="0.25"/>
    <row r="72" ht="15.75" customHeight="1" x14ac:dyDescent="0.25"/>
  </sheetData>
  <mergeCells count="10">
    <mergeCell ref="A28:C28"/>
    <mergeCell ref="A9:M9"/>
    <mergeCell ref="A10:M10"/>
    <mergeCell ref="A11:M11"/>
    <mergeCell ref="A14:A26"/>
    <mergeCell ref="J14:J21"/>
    <mergeCell ref="B19:B22"/>
    <mergeCell ref="C19:C22"/>
    <mergeCell ref="J22:J23"/>
    <mergeCell ref="M19:M23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13" workbookViewId="0">
      <selection activeCell="E23" sqref="E23"/>
    </sheetView>
  </sheetViews>
  <sheetFormatPr defaultColWidth="9.140625" defaultRowHeight="15" x14ac:dyDescent="0.25"/>
  <cols>
    <col min="1" max="1" width="10.42578125" style="1" customWidth="1"/>
    <col min="2" max="2" width="14.7109375" style="1" customWidth="1"/>
    <col min="3" max="3" width="10" style="1" customWidth="1"/>
    <col min="4" max="4" width="11.42578125" style="1" customWidth="1"/>
    <col min="5" max="5" width="14.85546875" style="1" customWidth="1"/>
    <col min="6" max="6" width="8" style="1" customWidth="1"/>
    <col min="7" max="7" width="11.8554687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77"/>
      <c r="L1" s="77"/>
      <c r="M1" s="77" t="s">
        <v>27</v>
      </c>
    </row>
    <row r="2" spans="1:13" x14ac:dyDescent="0.25">
      <c r="A2" s="77"/>
      <c r="L2" s="77"/>
      <c r="M2" s="77" t="s">
        <v>28</v>
      </c>
    </row>
    <row r="3" spans="1:13" x14ac:dyDescent="0.25">
      <c r="A3" s="77"/>
      <c r="L3" s="77"/>
      <c r="M3" s="77" t="s">
        <v>29</v>
      </c>
    </row>
    <row r="4" spans="1:13" x14ac:dyDescent="0.25">
      <c r="A4" s="77"/>
      <c r="L4" s="77"/>
      <c r="M4" s="77" t="s">
        <v>30</v>
      </c>
    </row>
    <row r="5" spans="1:13" x14ac:dyDescent="0.25">
      <c r="A5" s="77"/>
      <c r="L5" s="77"/>
      <c r="M5" s="77" t="s">
        <v>31</v>
      </c>
    </row>
    <row r="6" spans="1:13" x14ac:dyDescent="0.25">
      <c r="A6" s="77"/>
      <c r="L6" s="77"/>
      <c r="M6" s="77" t="s">
        <v>32</v>
      </c>
    </row>
    <row r="7" spans="1:13" x14ac:dyDescent="0.25">
      <c r="A7" s="77"/>
      <c r="L7" s="77"/>
      <c r="M7" s="77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275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66.5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228" t="s">
        <v>47</v>
      </c>
    </row>
    <row r="14" spans="1:13" ht="115.5" thickBot="1" x14ac:dyDescent="0.3">
      <c r="A14" s="339" t="s">
        <v>94</v>
      </c>
      <c r="B14" s="339" t="s">
        <v>0</v>
      </c>
      <c r="C14" s="339" t="s">
        <v>63</v>
      </c>
      <c r="D14" s="6" t="s">
        <v>164</v>
      </c>
      <c r="E14" s="6" t="s">
        <v>3</v>
      </c>
      <c r="F14" s="6" t="s">
        <v>49</v>
      </c>
      <c r="G14" s="6">
        <v>100</v>
      </c>
      <c r="H14" s="6">
        <v>100</v>
      </c>
      <c r="I14" s="7">
        <f>H14/G14*100</f>
        <v>100</v>
      </c>
      <c r="J14" s="342">
        <v>100</v>
      </c>
      <c r="K14" s="6"/>
      <c r="L14" s="56" t="s">
        <v>62</v>
      </c>
      <c r="M14" s="374"/>
    </row>
    <row r="15" spans="1:13" ht="160.5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9">
        <f t="shared" ref="I15:I23" si="0">H15/G15*100</f>
        <v>100</v>
      </c>
      <c r="J15" s="343"/>
      <c r="K15" s="8"/>
      <c r="L15" s="56" t="s">
        <v>62</v>
      </c>
      <c r="M15" s="374"/>
    </row>
    <row r="16" spans="1:13" ht="123" customHeight="1" thickBot="1" x14ac:dyDescent="0.3">
      <c r="A16" s="340"/>
      <c r="B16" s="340"/>
      <c r="C16" s="340"/>
      <c r="D16" s="8" t="s">
        <v>191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43"/>
      <c r="K16" s="8"/>
      <c r="L16" s="56" t="s">
        <v>62</v>
      </c>
      <c r="M16" s="374"/>
    </row>
    <row r="17" spans="1:15" ht="14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9">
        <f t="shared" si="0"/>
        <v>100</v>
      </c>
      <c r="J17" s="343"/>
      <c r="K17" s="8"/>
      <c r="L17" s="56" t="s">
        <v>62</v>
      </c>
      <c r="M17" s="374"/>
    </row>
    <row r="18" spans="1:15" ht="166.5" thickBot="1" x14ac:dyDescent="0.3">
      <c r="A18" s="340"/>
      <c r="B18" s="340"/>
      <c r="C18" s="340"/>
      <c r="D18" s="8" t="s">
        <v>84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343"/>
      <c r="K18" s="8"/>
      <c r="L18" s="56" t="s">
        <v>62</v>
      </c>
      <c r="M18" s="374"/>
      <c r="O18" s="1" t="s">
        <v>59</v>
      </c>
    </row>
    <row r="19" spans="1:15" ht="14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343"/>
      <c r="K19" s="12"/>
      <c r="L19" s="56" t="s">
        <v>62</v>
      </c>
      <c r="M19" s="374"/>
    </row>
    <row r="20" spans="1:15" ht="77.25" thickBot="1" x14ac:dyDescent="0.3">
      <c r="A20" s="340"/>
      <c r="B20" s="233"/>
      <c r="C20" s="233"/>
      <c r="D20" s="11" t="s">
        <v>220</v>
      </c>
      <c r="E20" s="8" t="s">
        <v>57</v>
      </c>
      <c r="F20" s="8" t="s">
        <v>50</v>
      </c>
      <c r="G20" s="8">
        <v>105</v>
      </c>
      <c r="H20" s="8">
        <v>92</v>
      </c>
      <c r="I20" s="60">
        <f>H20/G20*100</f>
        <v>87.61904761904762</v>
      </c>
      <c r="J20" s="383">
        <f>(I20+I21)/2</f>
        <v>93.80952380952381</v>
      </c>
      <c r="K20" s="12"/>
      <c r="L20" s="64" t="s">
        <v>62</v>
      </c>
      <c r="M20" s="374"/>
    </row>
    <row r="21" spans="1:15" ht="102" x14ac:dyDescent="0.25">
      <c r="A21" s="340"/>
      <c r="B21" s="62"/>
      <c r="C21" s="62"/>
      <c r="D21" s="62" t="s">
        <v>221</v>
      </c>
      <c r="E21" s="12" t="s">
        <v>57</v>
      </c>
      <c r="F21" s="12" t="s">
        <v>50</v>
      </c>
      <c r="G21" s="12">
        <v>50</v>
      </c>
      <c r="H21" s="59">
        <v>50</v>
      </c>
      <c r="I21" s="98">
        <v>100</v>
      </c>
      <c r="J21" s="384"/>
      <c r="K21" s="62"/>
      <c r="L21" s="230" t="s">
        <v>62</v>
      </c>
      <c r="M21" s="374"/>
    </row>
    <row r="22" spans="1:15" ht="15.75" x14ac:dyDescent="0.25">
      <c r="A22" s="341"/>
      <c r="B22" s="237" t="s">
        <v>179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31">
        <f>(J14+J20)/2</f>
        <v>96.904761904761898</v>
      </c>
    </row>
    <row r="23" spans="1:15" ht="109.5" customHeight="1" thickBot="1" x14ac:dyDescent="0.3">
      <c r="A23" s="340"/>
      <c r="B23" s="232" t="s">
        <v>5</v>
      </c>
      <c r="C23" s="232" t="s">
        <v>63</v>
      </c>
      <c r="D23" s="235" t="s">
        <v>163</v>
      </c>
      <c r="E23" s="236" t="s">
        <v>6</v>
      </c>
      <c r="F23" s="8" t="s">
        <v>49</v>
      </c>
      <c r="G23" s="8">
        <v>100</v>
      </c>
      <c r="H23" s="8">
        <v>100</v>
      </c>
      <c r="I23" s="9">
        <f t="shared" si="0"/>
        <v>100</v>
      </c>
      <c r="J23" s="234">
        <v>100</v>
      </c>
      <c r="K23" s="8"/>
      <c r="L23" s="8" t="s">
        <v>62</v>
      </c>
      <c r="M23" s="46"/>
    </row>
    <row r="24" spans="1:15" ht="38.25" x14ac:dyDescent="0.25">
      <c r="A24" s="341"/>
      <c r="B24" s="62"/>
      <c r="C24" s="62"/>
      <c r="D24" s="12" t="s">
        <v>48</v>
      </c>
      <c r="E24" s="12" t="s">
        <v>57</v>
      </c>
      <c r="F24" s="12" t="s">
        <v>50</v>
      </c>
      <c r="G24" s="12">
        <v>151</v>
      </c>
      <c r="H24" s="12">
        <v>151</v>
      </c>
      <c r="I24" s="60">
        <f>H24/G24*100</f>
        <v>100</v>
      </c>
      <c r="J24" s="63">
        <f>I24</f>
        <v>100</v>
      </c>
      <c r="K24" s="12"/>
      <c r="L24" s="71" t="s">
        <v>62</v>
      </c>
      <c r="M24" s="110"/>
    </row>
    <row r="25" spans="1:15" x14ac:dyDescent="0.25">
      <c r="A25" s="138"/>
      <c r="B25" s="11" t="s">
        <v>179</v>
      </c>
      <c r="C25" s="11"/>
      <c r="D25" s="11"/>
      <c r="E25" s="11"/>
      <c r="F25" s="11"/>
      <c r="G25" s="11"/>
      <c r="H25" s="72"/>
      <c r="I25" s="57"/>
      <c r="J25" s="28"/>
      <c r="K25" s="11"/>
      <c r="L25" s="11"/>
      <c r="M25" s="238">
        <f>(J24+J23)/2</f>
        <v>100</v>
      </c>
    </row>
    <row r="26" spans="1:15" x14ac:dyDescent="0.25">
      <c r="A26" s="335" t="s">
        <v>156</v>
      </c>
      <c r="B26" s="336"/>
      <c r="C26" s="337"/>
      <c r="D26" s="11"/>
      <c r="E26" s="11"/>
      <c r="F26" s="11"/>
      <c r="G26" s="11"/>
      <c r="H26" s="72"/>
      <c r="I26" s="57"/>
      <c r="J26" s="28"/>
      <c r="K26" s="11"/>
      <c r="L26" s="11"/>
      <c r="M26" s="231">
        <f>(M22+M25)/2</f>
        <v>98.452380952380949</v>
      </c>
    </row>
    <row r="27" spans="1:15" ht="15.75" customHeight="1" x14ac:dyDescent="0.25">
      <c r="A27" s="1" t="s">
        <v>157</v>
      </c>
    </row>
    <row r="28" spans="1:15" ht="15.75" customHeight="1" x14ac:dyDescent="0.25">
      <c r="A28" s="1" t="s">
        <v>158</v>
      </c>
    </row>
    <row r="29" spans="1:15" ht="15.75" customHeight="1" x14ac:dyDescent="0.25">
      <c r="A29" s="1" t="s">
        <v>298</v>
      </c>
    </row>
    <row r="30" spans="1:15" ht="15.75" customHeight="1" x14ac:dyDescent="0.25"/>
    <row r="31" spans="1:15" ht="15.75" customHeight="1" x14ac:dyDescent="0.25">
      <c r="A31" s="1" t="s">
        <v>95</v>
      </c>
      <c r="G31" s="1" t="s">
        <v>96</v>
      </c>
    </row>
    <row r="32" spans="1:15" ht="15" customHeight="1" x14ac:dyDescent="0.25"/>
    <row r="33" spans="1:7" x14ac:dyDescent="0.25">
      <c r="A33" s="1" t="s">
        <v>1</v>
      </c>
      <c r="G33" s="1" t="s">
        <v>26</v>
      </c>
    </row>
    <row r="35" spans="1:7" ht="34.5" customHeight="1" x14ac:dyDescent="0.25"/>
    <row r="36" spans="1:7" x14ac:dyDescent="0.25">
      <c r="A36" s="1" t="s">
        <v>91</v>
      </c>
    </row>
    <row r="37" spans="1:7" ht="34.5" customHeight="1" x14ac:dyDescent="0.25"/>
    <row r="41" spans="1:7" ht="13.5" customHeight="1" x14ac:dyDescent="0.25"/>
    <row r="56" ht="15" customHeight="1" x14ac:dyDescent="0.25"/>
    <row r="57" ht="15" hidden="1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hidden="1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hidden="1" customHeight="1" x14ac:dyDescent="0.25"/>
    <row r="68" ht="15.75" customHeight="1" x14ac:dyDescent="0.25"/>
    <row r="69" ht="15.75" customHeight="1" x14ac:dyDescent="0.25"/>
    <row r="71" ht="15.75" customHeight="1" x14ac:dyDescent="0.25"/>
    <row r="72" ht="15.75" customHeight="1" x14ac:dyDescent="0.25"/>
  </sheetData>
  <mergeCells count="10">
    <mergeCell ref="A26:C26"/>
    <mergeCell ref="A14:A24"/>
    <mergeCell ref="A9:M9"/>
    <mergeCell ref="A10:M10"/>
    <mergeCell ref="A11:M11"/>
    <mergeCell ref="B14:B19"/>
    <mergeCell ref="C14:C19"/>
    <mergeCell ref="J14:J19"/>
    <mergeCell ref="J20:J21"/>
    <mergeCell ref="M14:M21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23" workbookViewId="0">
      <selection activeCell="G21" sqref="G21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8.4257812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 t="s">
        <v>35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66.5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180</v>
      </c>
      <c r="J13" s="5" t="s">
        <v>177</v>
      </c>
      <c r="K13" s="5" t="s">
        <v>45</v>
      </c>
      <c r="L13" s="5" t="s">
        <v>46</v>
      </c>
      <c r="M13" s="228" t="s">
        <v>47</v>
      </c>
    </row>
    <row r="14" spans="1:13" ht="90" customHeight="1" thickBot="1" x14ac:dyDescent="0.3">
      <c r="A14" s="339" t="s">
        <v>107</v>
      </c>
      <c r="B14" s="339" t="s">
        <v>0</v>
      </c>
      <c r="C14" s="339" t="s">
        <v>63</v>
      </c>
      <c r="D14" s="6" t="s">
        <v>164</v>
      </c>
      <c r="E14" s="6" t="s">
        <v>3</v>
      </c>
      <c r="F14" s="6" t="s">
        <v>49</v>
      </c>
      <c r="G14" s="6">
        <v>100</v>
      </c>
      <c r="H14" s="6">
        <v>100</v>
      </c>
      <c r="I14" s="29">
        <f>H14/G14*100</f>
        <v>100</v>
      </c>
      <c r="J14" s="367">
        <v>100</v>
      </c>
      <c r="K14" s="6"/>
      <c r="L14" s="56" t="s">
        <v>62</v>
      </c>
      <c r="M14" s="355"/>
    </row>
    <row r="15" spans="1:13" ht="150.6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8">
        <v>100</v>
      </c>
      <c r="H15" s="8">
        <v>100</v>
      </c>
      <c r="I15" s="27">
        <f t="shared" ref="I15:I24" si="0">H15/G15*100</f>
        <v>100</v>
      </c>
      <c r="J15" s="368"/>
      <c r="K15" s="8"/>
      <c r="L15" s="56" t="s">
        <v>62</v>
      </c>
      <c r="M15" s="386"/>
    </row>
    <row r="16" spans="1:13" ht="132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368"/>
      <c r="K16" s="8"/>
      <c r="L16" s="56" t="s">
        <v>62</v>
      </c>
      <c r="M16" s="386"/>
    </row>
    <row r="17" spans="1:15" ht="157.9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8">
        <v>100</v>
      </c>
      <c r="H17" s="8">
        <v>100</v>
      </c>
      <c r="I17" s="27">
        <f t="shared" si="0"/>
        <v>100</v>
      </c>
      <c r="J17" s="368"/>
      <c r="K17" s="8"/>
      <c r="L17" s="56" t="s">
        <v>62</v>
      </c>
      <c r="M17" s="386"/>
    </row>
    <row r="18" spans="1:15" ht="173.45" customHeight="1" thickBot="1" x14ac:dyDescent="0.3">
      <c r="A18" s="340"/>
      <c r="B18" s="340"/>
      <c r="C18" s="340"/>
      <c r="D18" s="8" t="s">
        <v>161</v>
      </c>
      <c r="E18" s="11" t="s">
        <v>3</v>
      </c>
      <c r="F18" s="8" t="s">
        <v>49</v>
      </c>
      <c r="G18" s="8">
        <v>100</v>
      </c>
      <c r="H18" s="8">
        <v>100</v>
      </c>
      <c r="I18" s="27">
        <f t="shared" si="0"/>
        <v>100</v>
      </c>
      <c r="J18" s="368"/>
      <c r="K18" s="8"/>
      <c r="L18" s="56" t="s">
        <v>62</v>
      </c>
      <c r="M18" s="386"/>
      <c r="O18" s="1" t="s">
        <v>59</v>
      </c>
    </row>
    <row r="19" spans="1:15" ht="162.6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8">
        <v>100</v>
      </c>
      <c r="H19" s="8">
        <v>100</v>
      </c>
      <c r="I19" s="27">
        <f t="shared" si="0"/>
        <v>100</v>
      </c>
      <c r="J19" s="369"/>
      <c r="K19" s="8"/>
      <c r="L19" s="56" t="s">
        <v>62</v>
      </c>
      <c r="M19" s="386"/>
    </row>
    <row r="20" spans="1:15" ht="81.75" customHeight="1" thickBot="1" x14ac:dyDescent="0.3">
      <c r="A20" s="340"/>
      <c r="B20" s="340"/>
      <c r="C20" s="340"/>
      <c r="D20" s="11" t="s">
        <v>220</v>
      </c>
      <c r="E20" s="8" t="s">
        <v>57</v>
      </c>
      <c r="F20" s="8" t="s">
        <v>50</v>
      </c>
      <c r="G20" s="8">
        <v>78</v>
      </c>
      <c r="H20" s="8">
        <v>70</v>
      </c>
      <c r="I20" s="60">
        <f>H20/G20*100</f>
        <v>89.743589743589752</v>
      </c>
      <c r="J20" s="383">
        <f>(I20+I21)/2</f>
        <v>94.871794871794876</v>
      </c>
      <c r="K20" s="12"/>
      <c r="L20" s="64" t="s">
        <v>62</v>
      </c>
      <c r="M20" s="386"/>
    </row>
    <row r="21" spans="1:15" ht="142.5" customHeight="1" thickBot="1" x14ac:dyDescent="0.3">
      <c r="A21" s="340"/>
      <c r="B21" s="340"/>
      <c r="C21" s="340"/>
      <c r="D21" s="11" t="s">
        <v>221</v>
      </c>
      <c r="E21" s="8" t="s">
        <v>57</v>
      </c>
      <c r="F21" s="8" t="s">
        <v>50</v>
      </c>
      <c r="G21" s="8">
        <v>34</v>
      </c>
      <c r="H21" s="132">
        <v>34</v>
      </c>
      <c r="I21" s="57">
        <v>100</v>
      </c>
      <c r="J21" s="385"/>
      <c r="K21" s="11"/>
      <c r="L21" s="109" t="s">
        <v>62</v>
      </c>
      <c r="M21" s="386"/>
      <c r="O21" s="1" t="s">
        <v>58</v>
      </c>
    </row>
    <row r="22" spans="1:15" ht="18" hidden="1" customHeight="1" thickBot="1" x14ac:dyDescent="0.3">
      <c r="A22" s="340"/>
      <c r="B22" s="340"/>
      <c r="C22" s="340"/>
      <c r="D22" s="106"/>
      <c r="E22" s="12" t="s">
        <v>4</v>
      </c>
      <c r="F22" s="12" t="s">
        <v>49</v>
      </c>
      <c r="G22" s="71">
        <v>99.3</v>
      </c>
      <c r="H22" s="71">
        <v>99.3</v>
      </c>
      <c r="I22" s="111">
        <f t="shared" si="0"/>
        <v>100</v>
      </c>
      <c r="J22" s="45"/>
      <c r="K22" s="12"/>
      <c r="L22" s="64" t="s">
        <v>62</v>
      </c>
      <c r="M22" s="239"/>
    </row>
    <row r="23" spans="1:15" ht="18" customHeight="1" x14ac:dyDescent="0.25">
      <c r="A23" s="341"/>
      <c r="B23" s="237" t="s">
        <v>179</v>
      </c>
      <c r="C23" s="240"/>
      <c r="D23" s="240"/>
      <c r="E23" s="240"/>
      <c r="F23" s="240"/>
      <c r="G23" s="240"/>
      <c r="H23" s="240"/>
      <c r="I23" s="240"/>
      <c r="J23" s="240"/>
      <c r="K23" s="11"/>
      <c r="L23" s="11"/>
      <c r="M23" s="74">
        <f>(J20+J14)/2</f>
        <v>97.435897435897431</v>
      </c>
    </row>
    <row r="24" spans="1:15" ht="119.45" customHeight="1" thickBot="1" x14ac:dyDescent="0.3">
      <c r="A24" s="340"/>
      <c r="B24" s="232" t="s">
        <v>5</v>
      </c>
      <c r="C24" s="232" t="s">
        <v>63</v>
      </c>
      <c r="D24" s="235" t="s">
        <v>163</v>
      </c>
      <c r="E24" s="112" t="s">
        <v>6</v>
      </c>
      <c r="F24" s="8" t="s">
        <v>49</v>
      </c>
      <c r="G24" s="8">
        <v>100</v>
      </c>
      <c r="H24" s="8">
        <v>100</v>
      </c>
      <c r="I24" s="27">
        <f t="shared" si="0"/>
        <v>100</v>
      </c>
      <c r="J24" s="234">
        <v>100</v>
      </c>
      <c r="K24" s="8"/>
      <c r="L24" s="8" t="s">
        <v>62</v>
      </c>
      <c r="M24" s="105"/>
    </row>
    <row r="25" spans="1:15" ht="36.75" customHeight="1" x14ac:dyDescent="0.25">
      <c r="A25" s="341"/>
      <c r="B25" s="62"/>
      <c r="C25" s="62"/>
      <c r="D25" s="12" t="s">
        <v>162</v>
      </c>
      <c r="E25" s="12" t="s">
        <v>57</v>
      </c>
      <c r="F25" s="12" t="s">
        <v>50</v>
      </c>
      <c r="G25" s="12">
        <v>110</v>
      </c>
      <c r="H25" s="12">
        <v>102</v>
      </c>
      <c r="I25" s="60">
        <f>H25/G25*100</f>
        <v>92.72727272727272</v>
      </c>
      <c r="J25" s="95">
        <f>I25</f>
        <v>92.72727272727272</v>
      </c>
      <c r="K25" s="12"/>
      <c r="L25" s="71" t="s">
        <v>62</v>
      </c>
      <c r="M25" s="108"/>
    </row>
    <row r="26" spans="1:15" ht="17.45" customHeight="1" x14ac:dyDescent="0.25">
      <c r="A26" s="58"/>
      <c r="B26" s="348" t="s">
        <v>179</v>
      </c>
      <c r="C26" s="349"/>
      <c r="D26" s="349"/>
      <c r="E26" s="349"/>
      <c r="F26" s="349"/>
      <c r="G26" s="349"/>
      <c r="H26" s="349"/>
      <c r="I26" s="349"/>
      <c r="J26" s="349"/>
      <c r="K26" s="350"/>
      <c r="L26" s="11"/>
      <c r="M26" s="74">
        <f>(J24+J25)/2</f>
        <v>96.36363636363636</v>
      </c>
    </row>
    <row r="27" spans="1:15" x14ac:dyDescent="0.25">
      <c r="A27" s="59"/>
      <c r="B27" s="348" t="s">
        <v>179</v>
      </c>
      <c r="C27" s="349"/>
      <c r="D27" s="349"/>
      <c r="E27" s="349"/>
      <c r="F27" s="349"/>
      <c r="G27" s="349"/>
      <c r="H27" s="349"/>
      <c r="I27" s="349"/>
      <c r="J27" s="349"/>
      <c r="K27" s="350"/>
      <c r="L27" s="11"/>
      <c r="M27" s="21">
        <f>(M23+M26)/2</f>
        <v>96.899766899766888</v>
      </c>
    </row>
    <row r="28" spans="1:15" x14ac:dyDescent="0.25">
      <c r="A28" s="1" t="s">
        <v>157</v>
      </c>
      <c r="G28" s="59"/>
      <c r="H28" s="66"/>
      <c r="I28" s="60"/>
      <c r="J28" s="61"/>
      <c r="K28" s="59"/>
      <c r="L28" s="59"/>
      <c r="M28" s="58"/>
    </row>
    <row r="29" spans="1:15" x14ac:dyDescent="0.25">
      <c r="A29" s="1" t="s">
        <v>158</v>
      </c>
      <c r="G29" s="59"/>
      <c r="H29" s="66"/>
      <c r="I29" s="60"/>
      <c r="J29" s="61"/>
      <c r="K29" s="59"/>
      <c r="L29" s="59"/>
      <c r="M29" s="58"/>
    </row>
    <row r="30" spans="1:15" x14ac:dyDescent="0.25">
      <c r="A30" s="1" t="s">
        <v>303</v>
      </c>
      <c r="G30" s="59"/>
      <c r="H30" s="66"/>
      <c r="I30" s="60"/>
      <c r="J30" s="61"/>
      <c r="K30" s="59"/>
      <c r="L30" s="59"/>
      <c r="M30" s="58"/>
    </row>
    <row r="31" spans="1:15" x14ac:dyDescent="0.25">
      <c r="A31" s="58"/>
      <c r="B31" s="59"/>
      <c r="C31" s="59"/>
      <c r="D31" s="59"/>
      <c r="E31" s="59"/>
      <c r="F31" s="59"/>
      <c r="G31" s="59"/>
      <c r="H31" s="66"/>
      <c r="I31" s="60"/>
      <c r="J31" s="61"/>
      <c r="K31" s="59"/>
      <c r="L31" s="59"/>
      <c r="M31" s="58"/>
    </row>
    <row r="33" spans="1:7" x14ac:dyDescent="0.25">
      <c r="A33" s="1" t="s">
        <v>108</v>
      </c>
      <c r="G33" s="1" t="s">
        <v>109</v>
      </c>
    </row>
    <row r="34" spans="1:7" ht="15" customHeight="1" x14ac:dyDescent="0.25"/>
    <row r="35" spans="1:7" ht="17.45" hidden="1" customHeight="1" x14ac:dyDescent="0.25"/>
    <row r="36" spans="1:7" ht="24.6" customHeight="1" x14ac:dyDescent="0.25">
      <c r="A36" s="1" t="s">
        <v>1</v>
      </c>
      <c r="G36" s="1" t="s">
        <v>26</v>
      </c>
    </row>
    <row r="37" spans="1:7" ht="29.45" customHeight="1" x14ac:dyDescent="0.25"/>
    <row r="38" spans="1:7" ht="0.6" customHeight="1" x14ac:dyDescent="0.25"/>
    <row r="39" spans="1:7" ht="15.75" customHeight="1" x14ac:dyDescent="0.25">
      <c r="A39" s="1" t="s">
        <v>113</v>
      </c>
    </row>
    <row r="57" ht="17.45" customHeight="1" x14ac:dyDescent="0.25"/>
    <row r="58" ht="17.45" customHeight="1" x14ac:dyDescent="0.25"/>
    <row r="59" ht="15.75" customHeight="1" x14ac:dyDescent="0.25"/>
    <row r="60" ht="15" customHeight="1" x14ac:dyDescent="0.25"/>
    <row r="61" ht="15" customHeight="1" x14ac:dyDescent="0.25"/>
    <row r="62" ht="16.149999999999999" customHeight="1" x14ac:dyDescent="0.25"/>
    <row r="63" ht="15" customHeight="1" x14ac:dyDescent="0.25"/>
    <row r="65" ht="15" customHeight="1" x14ac:dyDescent="0.25"/>
    <row r="66" ht="15" customHeight="1" x14ac:dyDescent="0.25"/>
    <row r="67" ht="16.149999999999999" customHeight="1" x14ac:dyDescent="0.25"/>
    <row r="68" ht="16.899999999999999" customHeight="1" x14ac:dyDescent="0.25"/>
    <row r="69" ht="15.75" customHeight="1" x14ac:dyDescent="0.25"/>
    <row r="70" ht="15" customHeight="1" x14ac:dyDescent="0.25"/>
    <row r="71" ht="17.45" customHeight="1" x14ac:dyDescent="0.25"/>
    <row r="72" ht="15" customHeight="1" x14ac:dyDescent="0.25"/>
    <row r="73" ht="15.75" customHeight="1" x14ac:dyDescent="0.25"/>
  </sheetData>
  <mergeCells count="11">
    <mergeCell ref="B26:K26"/>
    <mergeCell ref="B27:K27"/>
    <mergeCell ref="A9:M9"/>
    <mergeCell ref="A10:M10"/>
    <mergeCell ref="A11:M11"/>
    <mergeCell ref="A14:A25"/>
    <mergeCell ref="B14:B22"/>
    <mergeCell ref="C14:C22"/>
    <mergeCell ref="J14:J19"/>
    <mergeCell ref="J20:J21"/>
    <mergeCell ref="M14:M21"/>
  </mergeCells>
  <pageMargins left="0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H26" sqref="H26"/>
    </sheetView>
  </sheetViews>
  <sheetFormatPr defaultColWidth="9.140625" defaultRowHeight="15" x14ac:dyDescent="0.2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4.57031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42578125" style="1" customWidth="1"/>
    <col min="14" max="16" width="0" style="1" hidden="1" customWidth="1"/>
    <col min="17" max="16384" width="9.140625" style="1"/>
  </cols>
  <sheetData>
    <row r="1" spans="1:13" x14ac:dyDescent="0.25">
      <c r="A1" s="2"/>
      <c r="L1" s="2"/>
      <c r="M1" s="2" t="s">
        <v>27</v>
      </c>
    </row>
    <row r="2" spans="1:13" x14ac:dyDescent="0.25">
      <c r="A2" s="2"/>
      <c r="L2" s="2"/>
      <c r="M2" s="2" t="s">
        <v>28</v>
      </c>
    </row>
    <row r="3" spans="1:13" x14ac:dyDescent="0.25">
      <c r="A3" s="2"/>
      <c r="L3" s="2"/>
      <c r="M3" s="2" t="s">
        <v>29</v>
      </c>
    </row>
    <row r="4" spans="1:13" x14ac:dyDescent="0.25">
      <c r="A4" s="2"/>
      <c r="L4" s="2"/>
      <c r="M4" s="2" t="s">
        <v>30</v>
      </c>
    </row>
    <row r="5" spans="1:13" x14ac:dyDescent="0.25">
      <c r="A5" s="2"/>
      <c r="L5" s="2"/>
      <c r="M5" s="2" t="s">
        <v>31</v>
      </c>
    </row>
    <row r="6" spans="1:13" x14ac:dyDescent="0.25">
      <c r="A6" s="2"/>
      <c r="L6" s="2"/>
      <c r="M6" s="2" t="s">
        <v>32</v>
      </c>
    </row>
    <row r="7" spans="1:13" x14ac:dyDescent="0.25">
      <c r="A7" s="2"/>
      <c r="L7" s="2"/>
      <c r="M7" s="2" t="s">
        <v>33</v>
      </c>
    </row>
    <row r="8" spans="1:13" x14ac:dyDescent="0.25">
      <c r="A8" s="3"/>
    </row>
    <row r="9" spans="1:13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x14ac:dyDescent="0.25">
      <c r="A10" s="338" t="s">
        <v>280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</row>
    <row r="11" spans="1:13" x14ac:dyDescent="0.2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3" ht="15.75" thickBot="1" x14ac:dyDescent="0.3">
      <c r="A12" s="3"/>
    </row>
    <row r="13" spans="1:13" ht="174" customHeight="1" thickBot="1" x14ac:dyDescent="0.3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154</v>
      </c>
      <c r="J13" s="5" t="s">
        <v>155</v>
      </c>
      <c r="K13" s="5" t="s">
        <v>45</v>
      </c>
      <c r="L13" s="5" t="s">
        <v>46</v>
      </c>
      <c r="M13" s="228" t="s">
        <v>47</v>
      </c>
    </row>
    <row r="14" spans="1:13" ht="115.5" thickBot="1" x14ac:dyDescent="0.3">
      <c r="A14" s="339" t="s">
        <v>128</v>
      </c>
      <c r="B14" s="339" t="s">
        <v>0</v>
      </c>
      <c r="C14" s="339" t="s">
        <v>63</v>
      </c>
      <c r="D14" s="6" t="s">
        <v>159</v>
      </c>
      <c r="E14" s="6" t="s">
        <v>3</v>
      </c>
      <c r="F14" s="6" t="s">
        <v>49</v>
      </c>
      <c r="G14" s="7">
        <v>100</v>
      </c>
      <c r="H14" s="7">
        <v>100</v>
      </c>
      <c r="I14" s="7">
        <f>H14/G14*100</f>
        <v>100</v>
      </c>
      <c r="J14" s="342">
        <v>100</v>
      </c>
      <c r="K14" s="6"/>
      <c r="L14" s="56" t="s">
        <v>62</v>
      </c>
      <c r="M14" s="388"/>
    </row>
    <row r="15" spans="1:13" ht="141.75" customHeight="1" thickBot="1" x14ac:dyDescent="0.3">
      <c r="A15" s="340"/>
      <c r="B15" s="340"/>
      <c r="C15" s="340"/>
      <c r="D15" s="8"/>
      <c r="E15" s="8" t="s">
        <v>4</v>
      </c>
      <c r="F15" s="8" t="s">
        <v>49</v>
      </c>
      <c r="G15" s="9">
        <v>100</v>
      </c>
      <c r="H15" s="9">
        <v>100</v>
      </c>
      <c r="I15" s="9">
        <f t="shared" ref="I15:I25" si="0">H15/G15*100</f>
        <v>100</v>
      </c>
      <c r="J15" s="377"/>
      <c r="K15" s="8"/>
      <c r="L15" s="56" t="s">
        <v>62</v>
      </c>
      <c r="M15" s="388"/>
    </row>
    <row r="16" spans="1:13" ht="105" customHeight="1" thickBot="1" x14ac:dyDescent="0.3">
      <c r="A16" s="340"/>
      <c r="B16" s="340"/>
      <c r="C16" s="340"/>
      <c r="D16" s="8" t="s">
        <v>160</v>
      </c>
      <c r="E16" s="10" t="s">
        <v>3</v>
      </c>
      <c r="F16" s="8" t="s">
        <v>49</v>
      </c>
      <c r="G16" s="9">
        <v>100</v>
      </c>
      <c r="H16" s="9">
        <v>100</v>
      </c>
      <c r="I16" s="9">
        <f t="shared" si="0"/>
        <v>100</v>
      </c>
      <c r="J16" s="377"/>
      <c r="K16" s="8"/>
      <c r="L16" s="56" t="s">
        <v>62</v>
      </c>
      <c r="M16" s="388"/>
    </row>
    <row r="17" spans="1:15" ht="143.25" customHeight="1" thickBot="1" x14ac:dyDescent="0.3">
      <c r="A17" s="340"/>
      <c r="B17" s="340"/>
      <c r="C17" s="340"/>
      <c r="D17" s="8"/>
      <c r="E17" s="8" t="s">
        <v>4</v>
      </c>
      <c r="F17" s="8" t="s">
        <v>49</v>
      </c>
      <c r="G17" s="9">
        <v>100</v>
      </c>
      <c r="H17" s="9">
        <v>100</v>
      </c>
      <c r="I17" s="9">
        <f t="shared" si="0"/>
        <v>100</v>
      </c>
      <c r="J17" s="377"/>
      <c r="K17" s="8"/>
      <c r="L17" s="56" t="s">
        <v>62</v>
      </c>
      <c r="M17" s="388"/>
    </row>
    <row r="18" spans="1:15" ht="167.25" customHeight="1" thickBot="1" x14ac:dyDescent="0.3">
      <c r="A18" s="340"/>
      <c r="B18" s="340"/>
      <c r="C18" s="340"/>
      <c r="D18" s="8" t="s">
        <v>161</v>
      </c>
      <c r="E18" s="11" t="s">
        <v>3</v>
      </c>
      <c r="F18" s="8" t="s">
        <v>49</v>
      </c>
      <c r="G18" s="9">
        <v>100</v>
      </c>
      <c r="H18" s="9">
        <v>100</v>
      </c>
      <c r="I18" s="9">
        <f t="shared" si="0"/>
        <v>100</v>
      </c>
      <c r="J18" s="377"/>
      <c r="K18" s="8"/>
      <c r="L18" s="56" t="s">
        <v>62</v>
      </c>
      <c r="M18" s="388"/>
      <c r="O18" s="1" t="s">
        <v>59</v>
      </c>
    </row>
    <row r="19" spans="1:15" ht="143.25" customHeight="1" thickBot="1" x14ac:dyDescent="0.3">
      <c r="A19" s="340"/>
      <c r="B19" s="340"/>
      <c r="C19" s="340"/>
      <c r="D19" s="8"/>
      <c r="E19" s="8" t="s">
        <v>4</v>
      </c>
      <c r="F19" s="8" t="s">
        <v>49</v>
      </c>
      <c r="G19" s="9">
        <v>100</v>
      </c>
      <c r="H19" s="9">
        <v>100</v>
      </c>
      <c r="I19" s="9">
        <f t="shared" si="0"/>
        <v>100</v>
      </c>
      <c r="J19" s="377"/>
      <c r="K19" s="8"/>
      <c r="L19" s="56" t="s">
        <v>62</v>
      </c>
      <c r="M19" s="388"/>
    </row>
    <row r="20" spans="1:15" ht="15" hidden="1" customHeight="1" thickBot="1" x14ac:dyDescent="0.3">
      <c r="A20" s="340"/>
      <c r="B20" s="340"/>
      <c r="C20" s="340"/>
      <c r="D20" s="12" t="s">
        <v>54</v>
      </c>
      <c r="E20" s="11" t="s">
        <v>3</v>
      </c>
      <c r="F20" s="8" t="s">
        <v>49</v>
      </c>
      <c r="G20" s="12"/>
      <c r="H20" s="12"/>
      <c r="I20" s="9"/>
      <c r="J20" s="377"/>
      <c r="K20" s="8"/>
      <c r="L20" s="56" t="s">
        <v>62</v>
      </c>
      <c r="M20" s="388"/>
      <c r="O20" s="1" t="s">
        <v>58</v>
      </c>
    </row>
    <row r="21" spans="1:15" ht="15" hidden="1" customHeight="1" thickBot="1" x14ac:dyDescent="0.3">
      <c r="A21" s="340"/>
      <c r="B21" s="340"/>
      <c r="C21" s="340"/>
      <c r="D21" s="13"/>
      <c r="E21" s="8" t="s">
        <v>4</v>
      </c>
      <c r="F21" s="8" t="s">
        <v>49</v>
      </c>
      <c r="G21" s="6"/>
      <c r="H21" s="6"/>
      <c r="I21" s="9"/>
      <c r="J21" s="378"/>
      <c r="K21" s="8"/>
      <c r="L21" s="56" t="s">
        <v>62</v>
      </c>
      <c r="M21" s="388"/>
    </row>
    <row r="22" spans="1:15" ht="81" customHeight="1" thickBot="1" x14ac:dyDescent="0.3">
      <c r="A22" s="341"/>
      <c r="B22" s="387"/>
      <c r="C22" s="387"/>
      <c r="D22" s="8" t="s">
        <v>223</v>
      </c>
      <c r="E22" s="12" t="s">
        <v>57</v>
      </c>
      <c r="F22" s="12" t="s">
        <v>50</v>
      </c>
      <c r="G22" s="12">
        <v>135</v>
      </c>
      <c r="H22" s="70">
        <v>126</v>
      </c>
      <c r="I22" s="67">
        <f>H22/G22*100</f>
        <v>93.333333333333329</v>
      </c>
      <c r="J22" s="351">
        <f>(I22+I23)/2</f>
        <v>96.666666666666657</v>
      </c>
      <c r="K22" s="12"/>
      <c r="L22" s="64" t="s">
        <v>62</v>
      </c>
      <c r="M22" s="388"/>
    </row>
    <row r="23" spans="1:15" ht="107.25" customHeight="1" thickBot="1" x14ac:dyDescent="0.3">
      <c r="A23" s="341"/>
      <c r="B23" s="387"/>
      <c r="C23" s="387"/>
      <c r="D23" s="132" t="s">
        <v>224</v>
      </c>
      <c r="E23" s="11" t="s">
        <v>57</v>
      </c>
      <c r="F23" s="11" t="s">
        <v>50</v>
      </c>
      <c r="G23" s="229">
        <v>99</v>
      </c>
      <c r="H23" s="72">
        <v>99</v>
      </c>
      <c r="I23" s="74">
        <v>100</v>
      </c>
      <c r="J23" s="352"/>
      <c r="K23" s="11"/>
      <c r="L23" s="11" t="s">
        <v>62</v>
      </c>
      <c r="M23" s="388"/>
    </row>
    <row r="24" spans="1:15" ht="22.5" customHeight="1" thickBot="1" x14ac:dyDescent="0.3">
      <c r="A24" s="340"/>
      <c r="B24" s="345" t="s">
        <v>207</v>
      </c>
      <c r="C24" s="346"/>
      <c r="D24" s="346"/>
      <c r="E24" s="346"/>
      <c r="F24" s="380"/>
      <c r="G24" s="380"/>
      <c r="H24" s="380"/>
      <c r="I24" s="380"/>
      <c r="J24" s="380"/>
      <c r="K24" s="380"/>
      <c r="L24" s="60"/>
      <c r="M24" s="101">
        <f>(J14+J22)/2</f>
        <v>98.333333333333329</v>
      </c>
    </row>
    <row r="25" spans="1:15" ht="111.75" customHeight="1" thickBot="1" x14ac:dyDescent="0.3">
      <c r="A25" s="340"/>
      <c r="B25" s="32" t="s">
        <v>5</v>
      </c>
      <c r="C25" s="32" t="s">
        <v>63</v>
      </c>
      <c r="D25" s="13" t="s">
        <v>163</v>
      </c>
      <c r="E25" s="14" t="s">
        <v>6</v>
      </c>
      <c r="F25" s="11" t="s">
        <v>49</v>
      </c>
      <c r="G25" s="7">
        <v>100</v>
      </c>
      <c r="H25" s="326">
        <v>100</v>
      </c>
      <c r="I25" s="74">
        <f t="shared" si="0"/>
        <v>100</v>
      </c>
      <c r="J25" s="324">
        <v>100</v>
      </c>
      <c r="K25" s="11"/>
      <c r="L25" s="6" t="s">
        <v>62</v>
      </c>
      <c r="M25" s="46"/>
    </row>
    <row r="26" spans="1:15" ht="39" thickBot="1" x14ac:dyDescent="0.3">
      <c r="A26" s="359"/>
      <c r="B26" s="11"/>
      <c r="C26" s="11"/>
      <c r="D26" s="8" t="s">
        <v>162</v>
      </c>
      <c r="E26" s="8" t="s">
        <v>57</v>
      </c>
      <c r="F26" s="8" t="s">
        <v>50</v>
      </c>
      <c r="G26" s="8">
        <v>227</v>
      </c>
      <c r="H26" s="26">
        <v>218</v>
      </c>
      <c r="I26" s="325">
        <f>H26/G26*100</f>
        <v>96.035242290748897</v>
      </c>
      <c r="J26" s="21">
        <f>I26</f>
        <v>96.035242290748897</v>
      </c>
      <c r="K26" s="8"/>
      <c r="L26" s="6" t="s">
        <v>62</v>
      </c>
      <c r="M26" s="46"/>
    </row>
    <row r="27" spans="1:15" x14ac:dyDescent="0.25">
      <c r="A27" s="58"/>
      <c r="B27" s="191" t="s">
        <v>207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7"/>
      <c r="M27" s="74">
        <f>(J25+J26)/2</f>
        <v>98.017621145374449</v>
      </c>
    </row>
    <row r="28" spans="1:15" x14ac:dyDescent="0.25">
      <c r="A28" s="335" t="s">
        <v>156</v>
      </c>
      <c r="B28" s="336"/>
      <c r="C28" s="337"/>
      <c r="D28" s="11"/>
      <c r="E28" s="11"/>
      <c r="F28" s="11"/>
      <c r="G28" s="11"/>
      <c r="H28" s="11"/>
      <c r="I28" s="57"/>
      <c r="J28" s="28"/>
      <c r="K28" s="11"/>
      <c r="L28" s="11"/>
      <c r="M28" s="74">
        <f>(M24+M27)/2</f>
        <v>98.175477239353881</v>
      </c>
    </row>
    <row r="29" spans="1:15" x14ac:dyDescent="0.25">
      <c r="A29" s="58"/>
      <c r="B29" s="59"/>
      <c r="C29" s="59"/>
      <c r="D29" s="59"/>
      <c r="E29" s="59"/>
      <c r="F29" s="59"/>
      <c r="G29" s="59"/>
      <c r="H29" s="66"/>
      <c r="I29" s="60"/>
      <c r="J29" s="61"/>
      <c r="K29" s="59"/>
      <c r="L29" s="59"/>
      <c r="M29" s="65"/>
    </row>
    <row r="30" spans="1:15" x14ac:dyDescent="0.25">
      <c r="A30" s="1" t="s">
        <v>157</v>
      </c>
      <c r="G30" s="59"/>
      <c r="H30" s="66"/>
      <c r="I30" s="60"/>
      <c r="J30" s="61"/>
      <c r="K30" s="59"/>
      <c r="L30" s="59"/>
      <c r="M30" s="65"/>
    </row>
    <row r="31" spans="1:15" x14ac:dyDescent="0.25">
      <c r="A31" s="1" t="s">
        <v>158</v>
      </c>
      <c r="G31" s="59"/>
      <c r="H31" s="66"/>
      <c r="I31" s="60"/>
      <c r="J31" s="61"/>
      <c r="K31" s="59"/>
      <c r="L31" s="59"/>
      <c r="M31" s="65"/>
    </row>
    <row r="32" spans="1:15" x14ac:dyDescent="0.25">
      <c r="A32" s="151" t="s">
        <v>305</v>
      </c>
      <c r="B32" s="151"/>
      <c r="G32" s="59"/>
      <c r="H32" s="66"/>
      <c r="I32" s="60"/>
      <c r="J32" s="61"/>
      <c r="K32" s="59"/>
      <c r="L32" s="59"/>
      <c r="M32" s="65"/>
    </row>
    <row r="34" spans="1:7" ht="12.75" customHeight="1" x14ac:dyDescent="0.25">
      <c r="A34" s="1" t="s">
        <v>129</v>
      </c>
      <c r="G34" s="1" t="s">
        <v>130</v>
      </c>
    </row>
    <row r="35" spans="1:7" ht="15" customHeight="1" x14ac:dyDescent="0.25"/>
    <row r="36" spans="1:7" ht="15" customHeight="1" x14ac:dyDescent="0.25"/>
    <row r="37" spans="1:7" ht="18" customHeight="1" x14ac:dyDescent="0.25">
      <c r="A37" s="1" t="s">
        <v>1</v>
      </c>
      <c r="G37" s="1" t="s">
        <v>26</v>
      </c>
    </row>
    <row r="40" spans="1:7" ht="15.75" customHeight="1" x14ac:dyDescent="0.25">
      <c r="A40" s="1" t="s">
        <v>124</v>
      </c>
    </row>
    <row r="41" spans="1:7" ht="12.75" customHeight="1" x14ac:dyDescent="0.25"/>
    <row r="42" spans="1:7" ht="73.5" customHeight="1" x14ac:dyDescent="0.25"/>
    <row r="43" spans="1:7" ht="13.5" customHeight="1" x14ac:dyDescent="0.25"/>
    <row r="44" spans="1:7" ht="76.5" customHeight="1" x14ac:dyDescent="0.25"/>
    <row r="45" spans="1:7" ht="12.75" customHeight="1" x14ac:dyDescent="0.25"/>
    <row r="46" spans="1:7" ht="12.75" customHeight="1" x14ac:dyDescent="0.25"/>
    <row r="48" spans="1:7" ht="23.25" customHeight="1" x14ac:dyDescent="0.25"/>
    <row r="50" ht="12.75" customHeight="1" x14ac:dyDescent="0.25"/>
    <row r="52" ht="15.75" customHeight="1" x14ac:dyDescent="0.25"/>
    <row r="59" ht="12.75" customHeight="1" x14ac:dyDescent="0.25"/>
    <row r="61" ht="12.75" customHeight="1" x14ac:dyDescent="0.25"/>
    <row r="62" ht="15" hidden="1" customHeight="1" x14ac:dyDescent="0.25"/>
    <row r="64" ht="12.75" customHeight="1" x14ac:dyDescent="0.25"/>
    <row r="66" ht="14.25" customHeight="1" x14ac:dyDescent="0.25"/>
    <row r="67" ht="15" hidden="1" customHeight="1" x14ac:dyDescent="0.25"/>
    <row r="69" ht="12.75" customHeight="1" x14ac:dyDescent="0.25"/>
    <row r="71" ht="13.5" customHeight="1" x14ac:dyDescent="0.25"/>
    <row r="72" ht="15" hidden="1" customHeight="1" x14ac:dyDescent="0.25"/>
    <row r="75" ht="12.75" customHeight="1" x14ac:dyDescent="0.25"/>
    <row r="78" ht="15" customHeight="1" x14ac:dyDescent="0.25"/>
  </sheetData>
  <mergeCells count="14">
    <mergeCell ref="A28:C28"/>
    <mergeCell ref="A9:M9"/>
    <mergeCell ref="A10:M10"/>
    <mergeCell ref="A11:M11"/>
    <mergeCell ref="A14:A26"/>
    <mergeCell ref="B14:B21"/>
    <mergeCell ref="C14:C21"/>
    <mergeCell ref="J14:J21"/>
    <mergeCell ref="B24:E24"/>
    <mergeCell ref="F24:K24"/>
    <mergeCell ref="B22:B23"/>
    <mergeCell ref="C22:C23"/>
    <mergeCell ref="J22:J23"/>
    <mergeCell ref="M14:M23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дс 4</vt:lpstr>
      <vt:lpstr>дс 5</vt:lpstr>
      <vt:lpstr>дс 7</vt:lpstr>
      <vt:lpstr>ДС 8</vt:lpstr>
      <vt:lpstr>дс 9</vt:lpstr>
      <vt:lpstr>дс 10</vt:lpstr>
      <vt:lpstr>дс 12</vt:lpstr>
      <vt:lpstr>ДС 13</vt:lpstr>
      <vt:lpstr>дс 14</vt:lpstr>
      <vt:lpstr>ДС 15</vt:lpstr>
      <vt:lpstr>дс 17</vt:lpstr>
      <vt:lpstr>дс 18</vt:lpstr>
      <vt:lpstr>шк 2</vt:lpstr>
      <vt:lpstr>ШК 4</vt:lpstr>
      <vt:lpstr>ШК 5</vt:lpstr>
      <vt:lpstr>шк 7</vt:lpstr>
      <vt:lpstr>ШК 9</vt:lpstr>
      <vt:lpstr>Гимн.</vt:lpstr>
      <vt:lpstr>ДДТ</vt:lpstr>
      <vt:lpstr>ДЭБС</vt:lpstr>
      <vt:lpstr>Прил.4</vt:lpstr>
      <vt:lpstr>'ДС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2018-03-01T09:07:42Z</dcterms:modified>
</cp:coreProperties>
</file>