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01.01.2016" sheetId="1" r:id="rId1"/>
    <sheet name="25.02.2016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<sst xmlns="http://schemas.openxmlformats.org/spreadsheetml/2006/main" count="263" uniqueCount="94">
  <si>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</si>
  <si>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</si>
  <si>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</si>
  <si>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</si>
  <si>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Всего  нормативных затрат на оказание услуг (работ) по учреждению</t>
  </si>
  <si>
    <t>Коэффициенты выравнивания на 2016 год</t>
  </si>
  <si>
    <t>Приложение 4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</si>
  <si>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</si>
  <si>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</si>
  <si>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</si>
  <si>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</si>
  <si>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</si>
  <si>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</si>
  <si>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</si>
  <si>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МБОУ "Школа №2 им. Ю.А.Гагарина"</t>
  </si>
  <si>
    <t>МБОУ СОШ №4</t>
  </si>
  <si>
    <t>МБОУ СОШ №5</t>
  </si>
  <si>
    <t>МБОУ СОШ №7</t>
  </si>
  <si>
    <t>МБОУ СОШ №9</t>
  </si>
  <si>
    <t>МАОУ гимназия №10</t>
  </si>
  <si>
    <t>Итого по школам</t>
  </si>
  <si>
    <t>в том числе по источникам финансирования:</t>
  </si>
  <si>
    <t>за счет финансирования из местного бюджета</t>
  </si>
  <si>
    <t>краевые субвенции на  общеобразовательные программы</t>
  </si>
  <si>
    <t>краевые субвенции на содержание административно-управленч. и учебно-вспомогат.персонал</t>
  </si>
  <si>
    <t>Всего объем финансового обеспечения</t>
  </si>
  <si>
    <t>краевые субвенции на  общеобразовател программы</t>
  </si>
  <si>
    <t>средний коэффициент</t>
  </si>
  <si>
    <t>численность детей</t>
  </si>
  <si>
    <t>норматив МБ</t>
  </si>
  <si>
    <t>Финансиров МБ</t>
  </si>
  <si>
    <t>Всего нормативных затрат на оказание услуг (работ) по учреждению</t>
  </si>
  <si>
    <t>Всего нормативных затрат на оказание услуг (работ) по учреждению бех учета Родительской платы</t>
  </si>
  <si>
    <t>в том числе по источникам финансирования</t>
  </si>
  <si>
    <t>Объем финансового обеспечения на выполнение муниципального задания на 2016 год</t>
  </si>
  <si>
    <t>Реализация основных общеобразовательных программ дошкольного образования</t>
  </si>
  <si>
    <t>Присмотр и уход</t>
  </si>
  <si>
    <t>Присмотр и уход в т.ч. Родительская плата</t>
  </si>
  <si>
    <t>в т.ч. Краевой бюджет Педагогический персонал и материальная база</t>
  </si>
  <si>
    <t>в т.ч. Краевой бюджет Административно-управленческий и учебно-вспомогательный персонал</t>
  </si>
  <si>
    <t>в т.ч. Местный бюджет</t>
  </si>
  <si>
    <t>Всего объем финасового обеспечения</t>
  </si>
  <si>
    <t>в т.ч. Родительская плата</t>
  </si>
  <si>
    <t>%</t>
  </si>
  <si>
    <t>МБДОУ д/с № 4</t>
  </si>
  <si>
    <t>1 022 235,35</t>
  </si>
  <si>
    <t>МБДОУ д/с № 5</t>
  </si>
  <si>
    <t>236 192,59</t>
  </si>
  <si>
    <t>МБДОУ д/с № 7</t>
  </si>
  <si>
    <t>966 423,50</t>
  </si>
  <si>
    <t>МБДОУ д/с № 8</t>
  </si>
  <si>
    <t>838 363,30</t>
  </si>
  <si>
    <t>МБДОУ д/с № 9</t>
  </si>
  <si>
    <t>2 903 031,64</t>
  </si>
  <si>
    <t>МБДОУ д/с № 10</t>
  </si>
  <si>
    <t>879 121,16</t>
  </si>
  <si>
    <t>МБДОУ д/с № 12</t>
  </si>
  <si>
    <t>1 210 490,82</t>
  </si>
  <si>
    <t>МБДОУ д/с № 13</t>
  </si>
  <si>
    <t>918 161,05</t>
  </si>
  <si>
    <t>МБДОУ д/с №14</t>
  </si>
  <si>
    <t>2 850 159,46</t>
  </si>
  <si>
    <t>МБДОУ д/с № 15</t>
  </si>
  <si>
    <t>1 650 735,82</t>
  </si>
  <si>
    <t>МБДОУ д/с № 18</t>
  </si>
  <si>
    <t>1 094 336,91</t>
  </si>
  <si>
    <t>МАДОУ д/с № 17</t>
  </si>
  <si>
    <t>2 031 743,28</t>
  </si>
  <si>
    <t>Итого:</t>
  </si>
  <si>
    <t>1.  Общеобразовательные учреждения</t>
  </si>
  <si>
    <t>2. Дошкольные образовательные учреждения</t>
  </si>
  <si>
    <t>Объем финансового обеспечения на выполнение муниципального задания</t>
  </si>
  <si>
    <t xml:space="preserve">Реализация дополнительных общеразвивающих программ (учреждения дополнительного образования детей) </t>
  </si>
  <si>
    <t>Психолого-медико-педагогическое обследование детей</t>
  </si>
  <si>
    <t>в т.ч. за счет платных услуг</t>
  </si>
  <si>
    <t>МБОУ ДО "ДДТ"</t>
  </si>
  <si>
    <t>МБОУ ДО "ДЭБС"</t>
  </si>
  <si>
    <t>3. Учреждения дополнительного образования детей</t>
  </si>
  <si>
    <t>Кочанова Марина Александровна (39144)3-09-14</t>
  </si>
  <si>
    <t>к Приказу от 31.12.2015 № 317</t>
  </si>
  <si>
    <t>МКОУ О(С)ОШ №1</t>
  </si>
  <si>
    <t>Х</t>
  </si>
  <si>
    <t>в т.ч. за счет краевого бюджета на обеспечение учебного процесса</t>
  </si>
  <si>
    <t>в т.ч.  За счет краевого бюджета на административно-управленческий и учебно-вспомогательный персонал</t>
  </si>
  <si>
    <t>в т.ч.  За счет местного бюджета</t>
  </si>
  <si>
    <t>Всего объем финасового обеспечения за минусом доходов от предпринимательской деятельности</t>
  </si>
  <si>
    <t>в том числе родительская плата</t>
  </si>
  <si>
    <t>за счет краевого бюджета на обеспечение учебного процесса</t>
  </si>
  <si>
    <t>За счет краевого бюджета на административно-управленческий и учебно-вспомогательный персонал</t>
  </si>
  <si>
    <t xml:space="preserve">  За счет местного бюджета</t>
  </si>
  <si>
    <t xml:space="preserve"> За счет местного бюджета за минусом родительской платы</t>
  </si>
  <si>
    <t>х</t>
  </si>
  <si>
    <t>Приложение 2</t>
  </si>
  <si>
    <t>к Приказу от 18.03.2016 № 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</si>
</sst>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"/>
    <numFmt numFmtId="166" formatCode="0.0000000"/>
    <numFmt numFmtId="167" formatCode="0.00000000"/>
    <numFmt numFmtId="168" formatCode="0.000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00"/>
    <numFmt numFmtId="177" formatCode="#,##0.000000"/>
    <numFmt numFmtId="178" formatCode="#,##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vertical="top" wrapText="1"/>
    </xf>
    <xf numFmtId="0" fontId="44" fillId="33" borderId="10" xfId="53" applyFont="1" applyFill="1" applyBorder="1" applyAlignment="1">
      <alignment vertical="top" wrapText="1"/>
      <protection/>
    </xf>
    <xf numFmtId="0" fontId="44" fillId="33" borderId="10" xfId="53" applyFont="1" applyFill="1" applyBorder="1" applyAlignment="1">
      <alignment horizontal="left" vertical="center" wrapText="1"/>
      <protection/>
    </xf>
    <xf numFmtId="4" fontId="45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45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2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vertical="center" wrapText="1" readingOrder="1"/>
    </xf>
    <xf numFmtId="0" fontId="44" fillId="33" borderId="13" xfId="0" applyFont="1" applyFill="1" applyBorder="1" applyAlignment="1">
      <alignment wrapText="1"/>
    </xf>
    <xf numFmtId="0" fontId="45" fillId="33" borderId="10" xfId="0" applyFont="1" applyFill="1" applyBorder="1" applyAlignment="1">
      <alignment vertical="center" wrapText="1" readingOrder="1"/>
    </xf>
    <xf numFmtId="0" fontId="45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45" fillId="33" borderId="12" xfId="0" applyFont="1" applyFill="1" applyBorder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4" fontId="2" fillId="35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2" fontId="45" fillId="34" borderId="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 readingOrder="1"/>
    </xf>
    <xf numFmtId="0" fontId="45" fillId="33" borderId="21" xfId="0" applyFont="1" applyFill="1" applyBorder="1" applyAlignment="1">
      <alignment horizontal="center" vertical="center" wrapText="1" readingOrder="1"/>
    </xf>
    <xf numFmtId="0" fontId="45" fillId="33" borderId="22" xfId="0" applyFont="1" applyFill="1" applyBorder="1" applyAlignment="1">
      <alignment horizontal="center" vertical="center" wrapText="1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horizontal="center" vertical="center" wrapText="1" readingOrder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wrapText="1"/>
    </xf>
    <xf numFmtId="0" fontId="44" fillId="33" borderId="10" xfId="53" applyFont="1" applyFill="1" applyBorder="1" applyAlignment="1">
      <alignment horizontal="center" vertical="top" wrapText="1"/>
      <protection/>
    </xf>
    <xf numFmtId="0" fontId="45" fillId="33" borderId="25" xfId="0" applyFont="1" applyFill="1" applyBorder="1" applyAlignment="1">
      <alignment horizontal="center" vertical="center" wrapText="1" readingOrder="1"/>
    </xf>
    <xf numFmtId="0" fontId="45" fillId="33" borderId="26" xfId="0" applyFont="1" applyFill="1" applyBorder="1" applyAlignment="1">
      <alignment horizontal="center" vertical="center" wrapText="1" readingOrder="1"/>
    </xf>
    <xf numFmtId="0" fontId="45" fillId="33" borderId="28" xfId="0" applyFont="1" applyFill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L12">
            <v>10254171.540000001</v>
          </cell>
        </row>
        <row r="16">
          <cell r="L16">
            <v>12302366.209999999</v>
          </cell>
        </row>
        <row r="20">
          <cell r="L20">
            <v>2614705.3</v>
          </cell>
        </row>
        <row r="23">
          <cell r="L23">
            <v>1926390.6400000001</v>
          </cell>
        </row>
        <row r="24">
          <cell r="M24">
            <v>17208353.69</v>
          </cell>
          <cell r="N24">
            <v>1928705</v>
          </cell>
          <cell r="O24">
            <v>7960575</v>
          </cell>
        </row>
        <row r="28">
          <cell r="L28">
            <v>8852324.37</v>
          </cell>
        </row>
        <row r="32">
          <cell r="L32">
            <v>13881677.29</v>
          </cell>
        </row>
        <row r="36">
          <cell r="L36">
            <v>2234503.66</v>
          </cell>
        </row>
        <row r="39">
          <cell r="L39">
            <v>1745139.2000000002</v>
          </cell>
        </row>
        <row r="40">
          <cell r="M40">
            <v>17121042.919999998</v>
          </cell>
          <cell r="N40">
            <v>1870843.8499999999</v>
          </cell>
          <cell r="O40">
            <v>7721757.75</v>
          </cell>
        </row>
        <row r="44">
          <cell r="L44">
            <v>6805800.55</v>
          </cell>
        </row>
        <row r="48">
          <cell r="L48">
            <v>16484652.959999997</v>
          </cell>
        </row>
        <row r="52">
          <cell r="L52">
            <v>3002271.9299999997</v>
          </cell>
        </row>
        <row r="55">
          <cell r="L55">
            <v>2438170.76</v>
          </cell>
        </row>
        <row r="56">
          <cell r="M56">
            <v>18802059.08</v>
          </cell>
          <cell r="N56">
            <v>1936419.82</v>
          </cell>
          <cell r="O56">
            <v>7992417.3</v>
          </cell>
        </row>
        <row r="60">
          <cell r="L60">
            <v>8898989.33</v>
          </cell>
        </row>
        <row r="64">
          <cell r="L64">
            <v>9582552.58</v>
          </cell>
        </row>
        <row r="68">
          <cell r="L68">
            <v>2150972.53</v>
          </cell>
        </row>
        <row r="71">
          <cell r="L71">
            <v>1503679.52</v>
          </cell>
        </row>
        <row r="72">
          <cell r="M72">
            <v>14106098.6</v>
          </cell>
          <cell r="N72">
            <v>1566108.46</v>
          </cell>
          <cell r="O72">
            <v>6463986.9</v>
          </cell>
        </row>
        <row r="77">
          <cell r="L77">
            <v>13730745.500000002</v>
          </cell>
        </row>
        <row r="83">
          <cell r="L83">
            <v>21919281.3</v>
          </cell>
        </row>
        <row r="87">
          <cell r="L87">
            <v>6468276.63</v>
          </cell>
        </row>
        <row r="90">
          <cell r="L90">
            <v>3792104.12</v>
          </cell>
        </row>
        <row r="91">
          <cell r="M91">
            <v>30087559.55</v>
          </cell>
          <cell r="N91">
            <v>3085928</v>
          </cell>
          <cell r="O91">
            <v>12736919.999999998</v>
          </cell>
        </row>
        <row r="95">
          <cell r="L95">
            <v>5920045.34</v>
          </cell>
        </row>
        <row r="100">
          <cell r="L100">
            <v>7828930.049999999</v>
          </cell>
        </row>
        <row r="102">
          <cell r="L102">
            <v>956431.657</v>
          </cell>
        </row>
        <row r="105">
          <cell r="L105">
            <v>1232721.81</v>
          </cell>
        </row>
        <row r="106">
          <cell r="M106">
            <v>11448395.31</v>
          </cell>
          <cell r="N106">
            <v>875632.497</v>
          </cell>
          <cell r="O106">
            <v>3614101.05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zoomScalePageLayoutView="0" workbookViewId="0" topLeftCell="A4">
      <pane xSplit="4845" topLeftCell="A1" activePane="topRight" state="split"/>
      <selection pane="topLeft" activeCell="O11" sqref="O11"/>
      <selection pane="topRight" activeCell="O12" sqref="O12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12.57421875" style="0" customWidth="1"/>
    <col min="4" max="4" width="14.28125" style="0" customWidth="1"/>
    <col min="5" max="5" width="15.140625" style="0" customWidth="1"/>
    <col min="6" max="6" width="16.00390625" style="0" customWidth="1"/>
    <col min="7" max="7" width="14.421875" style="0" customWidth="1"/>
    <col min="8" max="8" width="13.8515625" style="0" customWidth="1"/>
    <col min="9" max="9" width="12.8515625" style="0" customWidth="1"/>
    <col min="10" max="10" width="8.140625" style="0" customWidth="1"/>
    <col min="11" max="11" width="8.8515625" style="0" customWidth="1"/>
    <col min="12" max="12" width="6.8515625" style="0" customWidth="1"/>
    <col min="13" max="13" width="12.8515625" style="0" customWidth="1"/>
    <col min="14" max="14" width="12.28125" style="0" customWidth="1"/>
    <col min="15" max="15" width="13.421875" style="0" customWidth="1"/>
    <col min="16" max="16" width="13.00390625" style="0" customWidth="1"/>
    <col min="17" max="17" width="14.8515625" style="0" customWidth="1"/>
    <col min="18" max="18" width="15.140625" style="0" customWidth="1"/>
    <col min="19" max="20" width="0.13671875" style="0" customWidth="1"/>
    <col min="21" max="21" width="12.8515625" style="0" hidden="1" customWidth="1"/>
  </cols>
  <sheetData>
    <row r="2" ht="15">
      <c r="P2" t="s">
        <v>6</v>
      </c>
    </row>
    <row r="3" ht="15">
      <c r="P3" t="s">
        <v>79</v>
      </c>
    </row>
    <row r="4" spans="1:17" ht="36.75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" ht="26.25" customHeight="1">
      <c r="A5" s="11" t="s">
        <v>69</v>
      </c>
      <c r="B5" s="11"/>
    </row>
    <row r="6" spans="1:21" ht="46.5" customHeight="1">
      <c r="A6" s="60" t="s">
        <v>1</v>
      </c>
      <c r="B6" s="65" t="s">
        <v>2</v>
      </c>
      <c r="C6" s="65"/>
      <c r="D6" s="65"/>
      <c r="E6" s="65"/>
      <c r="F6" s="60" t="s">
        <v>4</v>
      </c>
      <c r="G6" s="70" t="s">
        <v>21</v>
      </c>
      <c r="H6" s="71"/>
      <c r="I6" s="72"/>
      <c r="J6" s="70" t="s">
        <v>5</v>
      </c>
      <c r="K6" s="71"/>
      <c r="L6" s="72"/>
      <c r="M6" s="55" t="s">
        <v>8</v>
      </c>
      <c r="N6" s="56"/>
      <c r="O6" s="56"/>
      <c r="P6" s="56"/>
      <c r="Q6" s="57"/>
      <c r="R6" s="5" t="s">
        <v>27</v>
      </c>
      <c r="S6" s="5" t="s">
        <v>28</v>
      </c>
      <c r="T6" s="5" t="s">
        <v>29</v>
      </c>
      <c r="U6" s="8" t="s">
        <v>30</v>
      </c>
    </row>
    <row r="7" spans="1:17" ht="90.75" customHeight="1">
      <c r="A7" s="61"/>
      <c r="B7" s="2" t="s">
        <v>10</v>
      </c>
      <c r="C7" s="2" t="s">
        <v>11</v>
      </c>
      <c r="D7" s="2" t="s">
        <v>12</v>
      </c>
      <c r="E7" s="1" t="s">
        <v>13</v>
      </c>
      <c r="F7" s="61"/>
      <c r="G7" s="12" t="s">
        <v>26</v>
      </c>
      <c r="H7" s="12" t="s">
        <v>24</v>
      </c>
      <c r="I7" s="12" t="s">
        <v>22</v>
      </c>
      <c r="J7" s="12" t="s">
        <v>23</v>
      </c>
      <c r="K7" s="12" t="s">
        <v>24</v>
      </c>
      <c r="L7" s="12" t="s">
        <v>22</v>
      </c>
      <c r="M7" s="13" t="s">
        <v>23</v>
      </c>
      <c r="N7" s="13" t="s">
        <v>24</v>
      </c>
      <c r="O7" s="13" t="s">
        <v>22</v>
      </c>
      <c r="P7" s="14" t="s">
        <v>25</v>
      </c>
      <c r="Q7" s="15" t="s">
        <v>9</v>
      </c>
    </row>
    <row r="8" spans="1:17" ht="39.75" customHeight="1">
      <c r="A8" s="16" t="s">
        <v>3</v>
      </c>
      <c r="B8" s="69" t="s">
        <v>3</v>
      </c>
      <c r="C8" s="69"/>
      <c r="D8" s="69"/>
      <c r="E8" s="69"/>
      <c r="F8" s="12" t="s">
        <v>0</v>
      </c>
      <c r="G8" s="12" t="s">
        <v>0</v>
      </c>
      <c r="H8" s="12" t="s">
        <v>0</v>
      </c>
      <c r="I8" s="12" t="s">
        <v>0</v>
      </c>
      <c r="J8" s="12"/>
      <c r="K8" s="12"/>
      <c r="L8" s="12"/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</row>
    <row r="9" spans="1:21" ht="30">
      <c r="A9" s="17" t="s">
        <v>14</v>
      </c>
      <c r="B9" s="3">
        <f>'[1]Лист1'!$L$12</f>
        <v>10254171.540000001</v>
      </c>
      <c r="C9" s="3">
        <f>'[1]Лист1'!$L$16</f>
        <v>12302366.209999999</v>
      </c>
      <c r="D9" s="3">
        <f>'[1]Лист1'!$L$20</f>
        <v>2614705.3</v>
      </c>
      <c r="E9" s="4">
        <f>'[1]Лист1'!$L$23</f>
        <v>1926390.6400000001</v>
      </c>
      <c r="F9" s="4">
        <f aca="true" t="shared" si="0" ref="F9:F14">SUM(B9:E9)</f>
        <v>27097633.69</v>
      </c>
      <c r="G9" s="18">
        <f>'[1]Лист1'!$M$24</f>
        <v>17208353.69</v>
      </c>
      <c r="H9" s="18">
        <f>'[1]Лист1'!$N$24</f>
        <v>1928705</v>
      </c>
      <c r="I9" s="18">
        <f>'[1]Лист1'!$O$24</f>
        <v>7960575</v>
      </c>
      <c r="J9" s="18">
        <f>M9/G9</f>
        <v>0.968907058185878</v>
      </c>
      <c r="K9" s="18">
        <f>N9/H9</f>
        <v>1.9492780337065545</v>
      </c>
      <c r="L9" s="19">
        <f>O9/I9</f>
        <v>0.7162620036869196</v>
      </c>
      <c r="M9" s="19">
        <v>16673295.35</v>
      </c>
      <c r="N9" s="19">
        <v>3759582.29</v>
      </c>
      <c r="O9" s="19">
        <v>5701857.4</v>
      </c>
      <c r="P9" s="19">
        <f>SUM(M9:O9)</f>
        <v>26134735.04</v>
      </c>
      <c r="Q9" s="20"/>
      <c r="R9" s="6">
        <f>P9/F9</f>
        <v>0.964465581717737</v>
      </c>
      <c r="S9" s="7">
        <v>500</v>
      </c>
      <c r="T9" s="7">
        <v>15921.15</v>
      </c>
      <c r="U9" s="6">
        <f aca="true" t="shared" si="1" ref="U9:U14">S9*T9</f>
        <v>7960575</v>
      </c>
    </row>
    <row r="10" spans="1:21" ht="15">
      <c r="A10" s="17" t="s">
        <v>15</v>
      </c>
      <c r="B10" s="3">
        <f>'[1]Лист1'!$L$28</f>
        <v>8852324.37</v>
      </c>
      <c r="C10" s="4">
        <f>'[1]Лист1'!$L$32</f>
        <v>13881677.29</v>
      </c>
      <c r="D10" s="4">
        <f>'[1]Лист1'!$L$36</f>
        <v>2234503.66</v>
      </c>
      <c r="E10" s="4">
        <f>'[1]Лист1'!$L$39</f>
        <v>1745139.2000000002</v>
      </c>
      <c r="F10" s="4">
        <f t="shared" si="0"/>
        <v>26713644.519999996</v>
      </c>
      <c r="G10" s="18">
        <f>'[1]Лист1'!$M$40</f>
        <v>17121042.919999998</v>
      </c>
      <c r="H10" s="18">
        <f>'[1]Лист1'!$N$40</f>
        <v>1870843.8499999999</v>
      </c>
      <c r="I10" s="18">
        <f>'[1]Лист1'!$O$40</f>
        <v>7721757.75</v>
      </c>
      <c r="J10" s="18">
        <f aca="true" t="shared" si="2" ref="J10:J15">M10/G10</f>
        <v>0.9691230918309036</v>
      </c>
      <c r="K10" s="18">
        <f aca="true" t="shared" si="3" ref="K10:K15">N10/H10</f>
        <v>2.6573748311490566</v>
      </c>
      <c r="L10" s="19">
        <f aca="true" t="shared" si="4" ref="L10:L15">O10/I10</f>
        <v>0.7097061002723117</v>
      </c>
      <c r="M10" s="19">
        <v>16592398.05</v>
      </c>
      <c r="N10" s="19">
        <v>4971533.36</v>
      </c>
      <c r="O10" s="19">
        <v>5480178.58</v>
      </c>
      <c r="P10" s="19">
        <f aca="true" t="shared" si="5" ref="P10:P15">SUM(M10:O10)</f>
        <v>27044109.990000002</v>
      </c>
      <c r="Q10" s="20"/>
      <c r="R10" s="6">
        <f aca="true" t="shared" si="6" ref="R10:R15">P10/F10</f>
        <v>1.0123706621068718</v>
      </c>
      <c r="S10" s="7">
        <v>485</v>
      </c>
      <c r="T10" s="7">
        <v>15921.15</v>
      </c>
      <c r="U10" s="9">
        <f t="shared" si="1"/>
        <v>7721757.75</v>
      </c>
    </row>
    <row r="11" spans="1:21" ht="15">
      <c r="A11" s="17" t="s">
        <v>16</v>
      </c>
      <c r="B11" s="4">
        <f>'[1]Лист1'!$L$44</f>
        <v>6805800.55</v>
      </c>
      <c r="C11" s="4">
        <f>'[1]Лист1'!$L$48</f>
        <v>16484652.959999997</v>
      </c>
      <c r="D11" s="4">
        <f>'[1]Лист1'!$L$52</f>
        <v>3002271.9299999997</v>
      </c>
      <c r="E11" s="4">
        <f>'[1]Лист1'!$L$55</f>
        <v>2438170.76</v>
      </c>
      <c r="F11" s="4">
        <f t="shared" si="0"/>
        <v>28730896.199999996</v>
      </c>
      <c r="G11" s="18">
        <f>'[1]Лист1'!$M$56</f>
        <v>18802059.08</v>
      </c>
      <c r="H11" s="18">
        <f>'[1]Лист1'!$N$56</f>
        <v>1936419.82</v>
      </c>
      <c r="I11" s="18">
        <f>'[1]Лист1'!$O$56</f>
        <v>7992417.3</v>
      </c>
      <c r="J11" s="18">
        <f t="shared" si="2"/>
        <v>0.9658604609596834</v>
      </c>
      <c r="K11" s="18">
        <f t="shared" si="3"/>
        <v>1.982735236618266</v>
      </c>
      <c r="L11" s="19">
        <f t="shared" si="4"/>
        <v>0.5889443360270992</v>
      </c>
      <c r="M11" s="19">
        <v>18160165.45</v>
      </c>
      <c r="N11" s="19">
        <v>3839407.81</v>
      </c>
      <c r="O11" s="19">
        <v>4707088.9</v>
      </c>
      <c r="P11" s="19">
        <f t="shared" si="5"/>
        <v>26706662.159999996</v>
      </c>
      <c r="Q11" s="20"/>
      <c r="R11" s="6">
        <f t="shared" si="6"/>
        <v>0.9295450435688115</v>
      </c>
      <c r="S11">
        <v>502</v>
      </c>
      <c r="T11" s="7">
        <v>15921.15</v>
      </c>
      <c r="U11" s="6">
        <f t="shared" si="1"/>
        <v>7992417.3</v>
      </c>
    </row>
    <row r="12" spans="1:21" ht="15">
      <c r="A12" s="17" t="s">
        <v>17</v>
      </c>
      <c r="B12" s="21">
        <f>'[1]Лист1'!$L$95</f>
        <v>5920045.34</v>
      </c>
      <c r="C12" s="22">
        <f>'[1]Лист1'!$L$100</f>
        <v>7828930.049999999</v>
      </c>
      <c r="D12" s="22">
        <f>'[1]Лист1'!$L$102</f>
        <v>956431.657</v>
      </c>
      <c r="E12" s="22">
        <f>'[1]Лист1'!$L$105</f>
        <v>1232721.81</v>
      </c>
      <c r="F12" s="4">
        <f t="shared" si="0"/>
        <v>15938128.856999999</v>
      </c>
      <c r="G12" s="18">
        <f>'[1]Лист1'!$M$106</f>
        <v>11448395.31</v>
      </c>
      <c r="H12" s="18">
        <f>'[1]Лист1'!$N$106</f>
        <v>875632.497</v>
      </c>
      <c r="I12" s="18">
        <f>'[1]Лист1'!$O$106</f>
        <v>3614101.05</v>
      </c>
      <c r="J12" s="18">
        <f t="shared" si="2"/>
        <v>0.9725233858997484</v>
      </c>
      <c r="K12" s="18">
        <f t="shared" si="3"/>
        <v>3.0792977182070027</v>
      </c>
      <c r="L12" s="19">
        <f t="shared" si="4"/>
        <v>0.7598349415271607</v>
      </c>
      <c r="M12" s="23">
        <v>11133832.17</v>
      </c>
      <c r="N12" s="23">
        <v>2696333.15</v>
      </c>
      <c r="O12" s="23">
        <v>2746120.26</v>
      </c>
      <c r="P12" s="19">
        <f t="shared" si="5"/>
        <v>16576285.58</v>
      </c>
      <c r="Q12" s="24"/>
      <c r="R12" s="6">
        <f t="shared" si="6"/>
        <v>1.0400396262776934</v>
      </c>
      <c r="S12">
        <v>227</v>
      </c>
      <c r="T12" s="7">
        <v>15921.15</v>
      </c>
      <c r="U12" s="6">
        <f t="shared" si="1"/>
        <v>3614101.05</v>
      </c>
    </row>
    <row r="13" spans="1:21" ht="15">
      <c r="A13" s="17" t="s">
        <v>18</v>
      </c>
      <c r="B13" s="22">
        <f>'[1]Лист1'!$L$60</f>
        <v>8898989.33</v>
      </c>
      <c r="C13" s="22">
        <f>'[1]Лист1'!$L$64</f>
        <v>9582552.58</v>
      </c>
      <c r="D13" s="22">
        <f>'[1]Лист1'!$L$68</f>
        <v>2150972.53</v>
      </c>
      <c r="E13" s="22">
        <f>'[1]Лист1'!$L$71</f>
        <v>1503679.52</v>
      </c>
      <c r="F13" s="4">
        <f t="shared" si="0"/>
        <v>22136193.96</v>
      </c>
      <c r="G13" s="18">
        <f>'[1]Лист1'!$M$72</f>
        <v>14106098.6</v>
      </c>
      <c r="H13" s="18">
        <f>'[1]Лист1'!$N$72</f>
        <v>1566108.46</v>
      </c>
      <c r="I13" s="18">
        <f>'[1]Лист1'!$O$72</f>
        <v>6463986.9</v>
      </c>
      <c r="J13" s="18">
        <f t="shared" si="2"/>
        <v>0.9690719402741166</v>
      </c>
      <c r="K13" s="18">
        <f t="shared" si="3"/>
        <v>2.5034753340135842</v>
      </c>
      <c r="L13" s="19">
        <f t="shared" si="4"/>
        <v>0.6869349317524143</v>
      </c>
      <c r="M13" s="23">
        <v>13669824.34</v>
      </c>
      <c r="N13" s="23">
        <v>3920713.9</v>
      </c>
      <c r="O13" s="23">
        <v>4440338.4</v>
      </c>
      <c r="P13" s="19">
        <f t="shared" si="5"/>
        <v>22030876.64</v>
      </c>
      <c r="Q13" s="24"/>
      <c r="R13" s="6">
        <f t="shared" si="6"/>
        <v>0.995242302258902</v>
      </c>
      <c r="S13">
        <v>406</v>
      </c>
      <c r="T13" s="7">
        <v>15921.15</v>
      </c>
      <c r="U13" s="6">
        <f t="shared" si="1"/>
        <v>6463986.899999999</v>
      </c>
    </row>
    <row r="14" spans="1:21" ht="30">
      <c r="A14" s="17" t="s">
        <v>19</v>
      </c>
      <c r="B14" s="21">
        <f>'[1]Лист1'!$L$77</f>
        <v>13730745.500000002</v>
      </c>
      <c r="C14" s="22">
        <f>'[1]Лист1'!$L$83</f>
        <v>21919281.3</v>
      </c>
      <c r="D14" s="22">
        <f>'[1]Лист1'!$L$87</f>
        <v>6468276.63</v>
      </c>
      <c r="E14" s="22">
        <f>'[1]Лист1'!$L$90</f>
        <v>3792104.12</v>
      </c>
      <c r="F14" s="4">
        <f t="shared" si="0"/>
        <v>45910407.550000004</v>
      </c>
      <c r="G14" s="18">
        <f>'[1]Лист1'!$M$91</f>
        <v>30087559.55</v>
      </c>
      <c r="H14" s="18">
        <f>'[1]Лист1'!$N$91</f>
        <v>3085928</v>
      </c>
      <c r="I14" s="18">
        <f>'[1]Лист1'!$O$91</f>
        <v>12736919.999999998</v>
      </c>
      <c r="J14" s="18">
        <f t="shared" si="2"/>
        <v>0.9894060360904213</v>
      </c>
      <c r="K14" s="18">
        <f t="shared" si="3"/>
        <v>2.8949738328308374</v>
      </c>
      <c r="L14" s="19">
        <f t="shared" si="4"/>
        <v>0.5566259346843665</v>
      </c>
      <c r="M14" s="23">
        <v>29768813.03</v>
      </c>
      <c r="N14" s="23">
        <v>8933680.81</v>
      </c>
      <c r="O14" s="23">
        <v>7089700</v>
      </c>
      <c r="P14" s="19">
        <f t="shared" si="5"/>
        <v>45792193.84</v>
      </c>
      <c r="Q14" s="24"/>
      <c r="R14" s="6">
        <f t="shared" si="6"/>
        <v>0.9974251217467138</v>
      </c>
      <c r="S14">
        <v>800</v>
      </c>
      <c r="T14" s="7">
        <v>15921.15</v>
      </c>
      <c r="U14" s="6">
        <f t="shared" si="1"/>
        <v>12736920</v>
      </c>
    </row>
    <row r="15" spans="1:21" ht="15">
      <c r="A15" s="17" t="s">
        <v>20</v>
      </c>
      <c r="B15" s="22">
        <f aca="true" t="shared" si="7" ref="B15:I15">SUM(B9:B14)</f>
        <v>54462076.63</v>
      </c>
      <c r="C15" s="22">
        <f t="shared" si="7"/>
        <v>81999460.38999999</v>
      </c>
      <c r="D15" s="22">
        <f t="shared" si="7"/>
        <v>17427161.707</v>
      </c>
      <c r="E15" s="22">
        <f t="shared" si="7"/>
        <v>12638206.05</v>
      </c>
      <c r="F15" s="25">
        <f t="shared" si="7"/>
        <v>166526904.777</v>
      </c>
      <c r="G15" s="26">
        <f t="shared" si="7"/>
        <v>108773509.14999999</v>
      </c>
      <c r="H15" s="26">
        <f t="shared" si="7"/>
        <v>11263637.627</v>
      </c>
      <c r="I15" s="26">
        <f t="shared" si="7"/>
        <v>46489758</v>
      </c>
      <c r="J15" s="18">
        <f t="shared" si="2"/>
        <v>0.9744866118443142</v>
      </c>
      <c r="K15" s="18">
        <f t="shared" si="3"/>
        <v>2.4966402729958848</v>
      </c>
      <c r="L15" s="19">
        <f t="shared" si="4"/>
        <v>0.6488586914132786</v>
      </c>
      <c r="M15" s="27">
        <f>SUM(M9:M14)</f>
        <v>105998328.39</v>
      </c>
      <c r="N15" s="27">
        <f>SUM(N9:N14)</f>
        <v>28121251.32</v>
      </c>
      <c r="O15" s="27">
        <f>SUM(O9:O14)</f>
        <v>30165283.54</v>
      </c>
      <c r="P15" s="19">
        <f t="shared" si="5"/>
        <v>164284863.25</v>
      </c>
      <c r="Q15" s="26">
        <f>SUM(Q9:Q14)</f>
        <v>0</v>
      </c>
      <c r="R15" s="6">
        <f t="shared" si="6"/>
        <v>0.9865364606998348</v>
      </c>
      <c r="S15" s="6">
        <f>SUM(S9:S14)</f>
        <v>2920</v>
      </c>
      <c r="U15" s="6">
        <f>SUM(U9:U14)</f>
        <v>46489758</v>
      </c>
    </row>
    <row r="16" spans="1:3" ht="40.5" customHeight="1">
      <c r="A16" s="62" t="s">
        <v>70</v>
      </c>
      <c r="B16" s="63"/>
      <c r="C16" s="63"/>
    </row>
    <row r="17" spans="1:18" ht="15">
      <c r="A17" s="52" t="s">
        <v>1</v>
      </c>
      <c r="B17" s="52" t="s">
        <v>2</v>
      </c>
      <c r="C17" s="52"/>
      <c r="D17" s="52"/>
      <c r="E17" s="52" t="s">
        <v>31</v>
      </c>
      <c r="F17" s="52" t="s">
        <v>32</v>
      </c>
      <c r="G17" s="52" t="s">
        <v>33</v>
      </c>
      <c r="H17" s="52"/>
      <c r="I17" s="52"/>
      <c r="J17" s="52" t="s">
        <v>5</v>
      </c>
      <c r="K17" s="52"/>
      <c r="L17" s="52"/>
      <c r="M17" s="52" t="s">
        <v>34</v>
      </c>
      <c r="N17" s="52"/>
      <c r="O17" s="52"/>
      <c r="P17" s="52"/>
      <c r="Q17" s="52"/>
      <c r="R17" s="52"/>
    </row>
    <row r="18" spans="1:18" ht="210">
      <c r="A18" s="52"/>
      <c r="B18" s="28" t="s">
        <v>35</v>
      </c>
      <c r="C18" s="28" t="s">
        <v>36</v>
      </c>
      <c r="D18" s="28" t="s">
        <v>37</v>
      </c>
      <c r="E18" s="52"/>
      <c r="F18" s="52"/>
      <c r="G18" s="28" t="s">
        <v>38</v>
      </c>
      <c r="H18" s="28" t="s">
        <v>39</v>
      </c>
      <c r="I18" s="28" t="s">
        <v>40</v>
      </c>
      <c r="J18" s="28" t="s">
        <v>38</v>
      </c>
      <c r="K18" s="28" t="s">
        <v>39</v>
      </c>
      <c r="L18" s="28" t="s">
        <v>40</v>
      </c>
      <c r="M18" s="28" t="s">
        <v>38</v>
      </c>
      <c r="N18" s="28" t="s">
        <v>39</v>
      </c>
      <c r="O18" s="28" t="s">
        <v>40</v>
      </c>
      <c r="P18" s="28" t="s">
        <v>36</v>
      </c>
      <c r="Q18" s="28" t="s">
        <v>41</v>
      </c>
      <c r="R18" s="28" t="s">
        <v>42</v>
      </c>
    </row>
    <row r="19" spans="1:18" ht="30">
      <c r="A19" s="28" t="s">
        <v>3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 t="s">
        <v>0</v>
      </c>
      <c r="J19" s="28" t="s">
        <v>43</v>
      </c>
      <c r="K19" s="28" t="s">
        <v>43</v>
      </c>
      <c r="L19" s="28" t="s">
        <v>43</v>
      </c>
      <c r="M19" s="28" t="s">
        <v>0</v>
      </c>
      <c r="N19" s="28" t="s">
        <v>0</v>
      </c>
      <c r="O19" s="28" t="s">
        <v>0</v>
      </c>
      <c r="P19" s="28" t="s">
        <v>0</v>
      </c>
      <c r="Q19" s="28" t="s">
        <v>0</v>
      </c>
      <c r="R19" s="28" t="s">
        <v>0</v>
      </c>
    </row>
    <row r="20" spans="1:18" ht="15">
      <c r="A20" s="29" t="s">
        <v>44</v>
      </c>
      <c r="B20" s="30">
        <v>9504268.879999999</v>
      </c>
      <c r="C20" s="30">
        <v>3119077.2</v>
      </c>
      <c r="D20" s="30">
        <v>1133440</v>
      </c>
      <c r="E20" s="30">
        <f aca="true" t="shared" si="8" ref="E20:E31">B20+C20+D20</f>
        <v>13756786.079999998</v>
      </c>
      <c r="F20" s="30">
        <f>B20+C20</f>
        <v>12623346.079999998</v>
      </c>
      <c r="G20" s="30">
        <v>4839183.68</v>
      </c>
      <c r="H20" s="30">
        <v>1411442.4</v>
      </c>
      <c r="I20" s="30">
        <v>6372720</v>
      </c>
      <c r="J20" s="30">
        <f>M20/G20</f>
        <v>0.9758447523942716</v>
      </c>
      <c r="K20" s="30">
        <f>N20/H20</f>
        <v>2.0329699603752873</v>
      </c>
      <c r="L20" s="30">
        <f>O20/I20</f>
        <v>0.7401149979914385</v>
      </c>
      <c r="M20" s="30">
        <v>4722292</v>
      </c>
      <c r="N20" s="30">
        <v>2869420</v>
      </c>
      <c r="O20" s="10">
        <v>4716545.65</v>
      </c>
      <c r="P20" s="30" t="s">
        <v>45</v>
      </c>
      <c r="Q20" s="30">
        <f>M20+N20+O20</f>
        <v>12308257.65</v>
      </c>
      <c r="R20" s="30">
        <v>1133440</v>
      </c>
    </row>
    <row r="21" spans="1:18" ht="15">
      <c r="A21" s="29" t="s">
        <v>46</v>
      </c>
      <c r="B21" s="30">
        <v>3630150.6</v>
      </c>
      <c r="C21" s="30">
        <v>961715.4700000001</v>
      </c>
      <c r="D21" s="30">
        <v>344960</v>
      </c>
      <c r="E21" s="30">
        <f t="shared" si="8"/>
        <v>4936826.07</v>
      </c>
      <c r="F21" s="30">
        <f aca="true" t="shared" si="9" ref="F21:F32">B21+C21</f>
        <v>4591866.07</v>
      </c>
      <c r="G21" s="30">
        <v>2191749.33</v>
      </c>
      <c r="H21" s="30">
        <v>435194.74</v>
      </c>
      <c r="I21" s="30">
        <v>1964922</v>
      </c>
      <c r="J21" s="30">
        <f aca="true" t="shared" si="10" ref="J21:L32">M21/G21</f>
        <v>0.9849228515562042</v>
      </c>
      <c r="K21" s="30">
        <f t="shared" si="10"/>
        <v>2.673187180525206</v>
      </c>
      <c r="L21" s="30">
        <f t="shared" si="10"/>
        <v>0.8846786590002046</v>
      </c>
      <c r="M21" s="30">
        <v>2158704</v>
      </c>
      <c r="N21" s="30">
        <v>1163357</v>
      </c>
      <c r="O21" s="10">
        <v>1738324.56</v>
      </c>
      <c r="P21" s="30" t="s">
        <v>47</v>
      </c>
      <c r="Q21" s="30">
        <f aca="true" t="shared" si="11" ref="Q21:Q31">M21+N21+O21</f>
        <v>5060385.5600000005</v>
      </c>
      <c r="R21" s="30">
        <v>344960</v>
      </c>
    </row>
    <row r="22" spans="1:18" ht="15">
      <c r="A22" s="29" t="s">
        <v>48</v>
      </c>
      <c r="B22" s="30">
        <v>13859099.45</v>
      </c>
      <c r="C22" s="30">
        <v>3119077.2</v>
      </c>
      <c r="D22" s="30">
        <v>1113728</v>
      </c>
      <c r="E22" s="30">
        <f t="shared" si="8"/>
        <v>18091904.65</v>
      </c>
      <c r="F22" s="30">
        <f t="shared" si="9"/>
        <v>16978176.65</v>
      </c>
      <c r="G22" s="30">
        <v>9194014.25</v>
      </c>
      <c r="H22" s="30">
        <v>1411442.4</v>
      </c>
      <c r="I22" s="30">
        <v>6372720</v>
      </c>
      <c r="J22" s="30">
        <f t="shared" si="10"/>
        <v>0.9999999728083954</v>
      </c>
      <c r="K22" s="30">
        <f t="shared" si="10"/>
        <v>2.2178000320806577</v>
      </c>
      <c r="L22" s="30">
        <f t="shared" si="10"/>
        <v>0.6905702196236458</v>
      </c>
      <c r="M22" s="30">
        <v>9194014</v>
      </c>
      <c r="N22" s="30">
        <v>3130297</v>
      </c>
      <c r="O22" s="10">
        <v>4400810.65</v>
      </c>
      <c r="P22" s="30" t="s">
        <v>49</v>
      </c>
      <c r="Q22" s="30">
        <f t="shared" si="11"/>
        <v>16725121.65</v>
      </c>
      <c r="R22" s="30">
        <v>1113728</v>
      </c>
    </row>
    <row r="23" spans="1:18" ht="15">
      <c r="A23" s="29" t="s">
        <v>50</v>
      </c>
      <c r="B23" s="30">
        <v>7781619.61</v>
      </c>
      <c r="C23" s="30">
        <v>2755184.8600000003</v>
      </c>
      <c r="D23" s="30">
        <v>995456</v>
      </c>
      <c r="E23" s="30">
        <f t="shared" si="8"/>
        <v>11532260.47</v>
      </c>
      <c r="F23" s="30">
        <f t="shared" si="9"/>
        <v>10536804.47</v>
      </c>
      <c r="G23" s="30">
        <v>3660794.35</v>
      </c>
      <c r="H23" s="30">
        <v>1246774.12</v>
      </c>
      <c r="I23" s="30">
        <v>5629236</v>
      </c>
      <c r="J23" s="30">
        <f t="shared" si="10"/>
        <v>0.9999999043923349</v>
      </c>
      <c r="K23" s="30">
        <f t="shared" si="10"/>
        <v>1.8091079721802372</v>
      </c>
      <c r="L23" s="30">
        <f t="shared" si="10"/>
        <v>0.7637095620080593</v>
      </c>
      <c r="M23" s="30">
        <v>3660794</v>
      </c>
      <c r="N23" s="30">
        <v>2255549</v>
      </c>
      <c r="O23" s="10">
        <v>4299101.359999999</v>
      </c>
      <c r="P23" s="30" t="s">
        <v>51</v>
      </c>
      <c r="Q23" s="30">
        <f t="shared" si="11"/>
        <v>10215444.36</v>
      </c>
      <c r="R23" s="30">
        <v>995456</v>
      </c>
    </row>
    <row r="24" spans="1:18" ht="15">
      <c r="A24" s="29" t="s">
        <v>52</v>
      </c>
      <c r="B24" s="30">
        <v>23520971.41</v>
      </c>
      <c r="C24" s="30">
        <v>5640331.2700000005</v>
      </c>
      <c r="D24" s="30">
        <v>2089472</v>
      </c>
      <c r="E24" s="30">
        <f t="shared" si="8"/>
        <v>31250774.68</v>
      </c>
      <c r="F24" s="30">
        <f t="shared" si="9"/>
        <v>29161302.68</v>
      </c>
      <c r="G24" s="30">
        <v>15084942.34</v>
      </c>
      <c r="H24" s="30">
        <v>2552358.34</v>
      </c>
      <c r="I24" s="30">
        <v>11524002</v>
      </c>
      <c r="J24" s="30">
        <f t="shared" si="10"/>
        <v>0.9600000234405934</v>
      </c>
      <c r="K24" s="30">
        <f t="shared" si="10"/>
        <v>1.5707406507818178</v>
      </c>
      <c r="L24" s="30">
        <f t="shared" si="10"/>
        <v>0.7159956272135323</v>
      </c>
      <c r="M24" s="30">
        <v>14481545</v>
      </c>
      <c r="N24" s="30">
        <v>4009093</v>
      </c>
      <c r="O24" s="10">
        <v>8251135.04</v>
      </c>
      <c r="P24" s="30" t="s">
        <v>53</v>
      </c>
      <c r="Q24" s="30">
        <f t="shared" si="11"/>
        <v>26741773.04</v>
      </c>
      <c r="R24" s="30">
        <v>2089472</v>
      </c>
    </row>
    <row r="25" spans="1:18" ht="15">
      <c r="A25" s="29" t="s">
        <v>54</v>
      </c>
      <c r="B25" s="30">
        <v>7942588.05</v>
      </c>
      <c r="C25" s="30">
        <v>2807169.48</v>
      </c>
      <c r="D25" s="30">
        <v>1044736</v>
      </c>
      <c r="E25" s="30">
        <f t="shared" si="8"/>
        <v>11794493.53</v>
      </c>
      <c r="F25" s="30">
        <f t="shared" si="9"/>
        <v>10749757.53</v>
      </c>
      <c r="G25" s="30">
        <v>3744011.37</v>
      </c>
      <c r="H25" s="30">
        <v>1270298.16</v>
      </c>
      <c r="I25" s="30">
        <v>5735448</v>
      </c>
      <c r="J25" s="30">
        <f t="shared" si="10"/>
        <v>0.9999999011755137</v>
      </c>
      <c r="K25" s="30">
        <f t="shared" si="10"/>
        <v>1.9912057496800595</v>
      </c>
      <c r="L25" s="30">
        <f t="shared" si="10"/>
        <v>0.7561895234687857</v>
      </c>
      <c r="M25" s="30">
        <v>3744011</v>
      </c>
      <c r="N25" s="30">
        <v>2529425</v>
      </c>
      <c r="O25" s="10">
        <v>4337085.6899999995</v>
      </c>
      <c r="P25" s="30" t="s">
        <v>55</v>
      </c>
      <c r="Q25" s="30">
        <f t="shared" si="11"/>
        <v>10610521.69</v>
      </c>
      <c r="R25" s="30">
        <v>1044736</v>
      </c>
    </row>
    <row r="26" spans="1:18" ht="15">
      <c r="A26" s="29" t="s">
        <v>56</v>
      </c>
      <c r="B26" s="30">
        <v>11133344.03</v>
      </c>
      <c r="C26" s="30">
        <v>3898846.5</v>
      </c>
      <c r="D26" s="30">
        <v>1438976</v>
      </c>
      <c r="E26" s="30">
        <f t="shared" si="8"/>
        <v>16471166.53</v>
      </c>
      <c r="F26" s="30">
        <f t="shared" si="9"/>
        <v>15032190.53</v>
      </c>
      <c r="G26" s="30">
        <v>5301987.53</v>
      </c>
      <c r="H26" s="30">
        <v>1764303</v>
      </c>
      <c r="I26" s="30">
        <v>7965900</v>
      </c>
      <c r="J26" s="30">
        <f t="shared" si="10"/>
        <v>1.0000000886460025</v>
      </c>
      <c r="K26" s="30">
        <f t="shared" si="10"/>
        <v>2.033378053542957</v>
      </c>
      <c r="L26" s="30">
        <f t="shared" si="10"/>
        <v>0.8224491356908824</v>
      </c>
      <c r="M26" s="30">
        <v>5301988</v>
      </c>
      <c r="N26" s="30">
        <v>3587495</v>
      </c>
      <c r="O26" s="10">
        <v>6551547.57</v>
      </c>
      <c r="P26" s="30" t="s">
        <v>57</v>
      </c>
      <c r="Q26" s="30">
        <f t="shared" si="11"/>
        <v>15441030.57</v>
      </c>
      <c r="R26" s="30">
        <v>1438976</v>
      </c>
    </row>
    <row r="27" spans="1:18" ht="15">
      <c r="A27" s="29" t="s">
        <v>58</v>
      </c>
      <c r="B27" s="30">
        <v>8418090.58</v>
      </c>
      <c r="C27" s="30">
        <v>2937131.0300000003</v>
      </c>
      <c r="D27" s="30">
        <v>1074304</v>
      </c>
      <c r="E27" s="30">
        <f t="shared" si="8"/>
        <v>12429525.61</v>
      </c>
      <c r="F27" s="30">
        <f t="shared" si="9"/>
        <v>11355221.61</v>
      </c>
      <c r="G27" s="30">
        <v>4025136.48</v>
      </c>
      <c r="H27" s="30">
        <v>1329108.26</v>
      </c>
      <c r="I27" s="30">
        <v>6000976.87</v>
      </c>
      <c r="J27" s="30">
        <f t="shared" si="10"/>
        <v>1.0015797029570535</v>
      </c>
      <c r="K27" s="30">
        <f t="shared" si="10"/>
        <v>1.7028582758187056</v>
      </c>
      <c r="L27" s="30">
        <f t="shared" si="10"/>
        <v>0.7490771265045718</v>
      </c>
      <c r="M27" s="30">
        <v>4031495</v>
      </c>
      <c r="N27" s="30">
        <v>2263283</v>
      </c>
      <c r="O27" s="10">
        <v>4495194.51</v>
      </c>
      <c r="P27" s="30" t="s">
        <v>59</v>
      </c>
      <c r="Q27" s="30">
        <f t="shared" si="11"/>
        <v>10789972.51</v>
      </c>
      <c r="R27" s="30">
        <v>1074304</v>
      </c>
    </row>
    <row r="28" spans="1:18" ht="15">
      <c r="A28" s="29" t="s">
        <v>60</v>
      </c>
      <c r="B28" s="30">
        <v>17560541.4</v>
      </c>
      <c r="C28" s="30">
        <v>6108192.850000001</v>
      </c>
      <c r="D28" s="30">
        <v>2276736</v>
      </c>
      <c r="E28" s="30">
        <f t="shared" si="8"/>
        <v>25945470.25</v>
      </c>
      <c r="F28" s="30">
        <f t="shared" si="9"/>
        <v>23668734.25</v>
      </c>
      <c r="G28" s="30">
        <v>8424749.55</v>
      </c>
      <c r="H28" s="30">
        <v>2764074.7</v>
      </c>
      <c r="I28" s="30">
        <v>12479910</v>
      </c>
      <c r="J28" s="30">
        <f t="shared" si="10"/>
        <v>1.0000000534140507</v>
      </c>
      <c r="K28" s="30">
        <f t="shared" si="10"/>
        <v>1.6093646094296945</v>
      </c>
      <c r="L28" s="30">
        <f t="shared" si="10"/>
        <v>0.7270014759721826</v>
      </c>
      <c r="M28" s="30">
        <v>8424750</v>
      </c>
      <c r="N28" s="30">
        <v>4448404</v>
      </c>
      <c r="O28" s="10">
        <v>9072912.99</v>
      </c>
      <c r="P28" s="30" t="s">
        <v>61</v>
      </c>
      <c r="Q28" s="30">
        <f t="shared" si="11"/>
        <v>21946066.990000002</v>
      </c>
      <c r="R28" s="30">
        <v>2276736</v>
      </c>
    </row>
    <row r="29" spans="1:18" ht="15">
      <c r="A29" s="29" t="s">
        <v>62</v>
      </c>
      <c r="B29" s="30">
        <v>10328501.83</v>
      </c>
      <c r="C29" s="30">
        <v>3638923.4000000004</v>
      </c>
      <c r="D29" s="30">
        <v>1350272</v>
      </c>
      <c r="E29" s="30">
        <f t="shared" si="8"/>
        <v>15317697.23</v>
      </c>
      <c r="F29" s="30">
        <f t="shared" si="9"/>
        <v>13967425.23</v>
      </c>
      <c r="G29" s="30">
        <v>4885902.43</v>
      </c>
      <c r="H29" s="30">
        <v>1646682.8</v>
      </c>
      <c r="I29" s="30">
        <v>7434840</v>
      </c>
      <c r="J29" s="30">
        <f t="shared" si="10"/>
        <v>0.9999999119916932</v>
      </c>
      <c r="K29" s="30">
        <f t="shared" si="10"/>
        <v>1.6211980838082476</v>
      </c>
      <c r="L29" s="30">
        <f t="shared" si="10"/>
        <v>0.6922689566957728</v>
      </c>
      <c r="M29" s="30">
        <v>4885902</v>
      </c>
      <c r="N29" s="30">
        <v>2669599</v>
      </c>
      <c r="O29" s="10">
        <v>5146908.93</v>
      </c>
      <c r="P29" s="30" t="s">
        <v>63</v>
      </c>
      <c r="Q29" s="30">
        <f t="shared" si="11"/>
        <v>12702409.93</v>
      </c>
      <c r="R29" s="30">
        <v>1350272</v>
      </c>
    </row>
    <row r="30" spans="1:18" ht="15">
      <c r="A30" s="29" t="s">
        <v>64</v>
      </c>
      <c r="B30" s="30">
        <v>10302649.84</v>
      </c>
      <c r="C30" s="30">
        <v>3638923.4000000004</v>
      </c>
      <c r="D30" s="30">
        <v>1360128</v>
      </c>
      <c r="E30" s="30">
        <f t="shared" si="8"/>
        <v>15301701.24</v>
      </c>
      <c r="F30" s="30">
        <f t="shared" si="9"/>
        <v>13941573.24</v>
      </c>
      <c r="G30" s="30">
        <v>4860050.44</v>
      </c>
      <c r="H30" s="30">
        <v>1646682.8</v>
      </c>
      <c r="I30" s="30">
        <v>7434840</v>
      </c>
      <c r="J30" s="30">
        <f t="shared" si="10"/>
        <v>1.0000001152251414</v>
      </c>
      <c r="K30" s="30">
        <f t="shared" si="10"/>
        <v>1.7396416601910216</v>
      </c>
      <c r="L30" s="30">
        <f t="shared" si="10"/>
        <v>0.7856962530464676</v>
      </c>
      <c r="M30" s="30">
        <v>4860051</v>
      </c>
      <c r="N30" s="30">
        <v>2864638</v>
      </c>
      <c r="O30" s="10">
        <v>5841525.93</v>
      </c>
      <c r="P30" s="30" t="s">
        <v>65</v>
      </c>
      <c r="Q30" s="30">
        <f t="shared" si="11"/>
        <v>13566214.93</v>
      </c>
      <c r="R30" s="30">
        <v>1360128</v>
      </c>
    </row>
    <row r="31" spans="1:18" ht="15">
      <c r="A31" s="29" t="s">
        <v>66</v>
      </c>
      <c r="B31" s="30">
        <v>18012402.56</v>
      </c>
      <c r="C31" s="30">
        <v>6368115.95</v>
      </c>
      <c r="D31" s="30">
        <v>2385152</v>
      </c>
      <c r="E31" s="30">
        <f t="shared" si="8"/>
        <v>26765670.509999998</v>
      </c>
      <c r="F31" s="30">
        <f t="shared" si="9"/>
        <v>24380518.509999998</v>
      </c>
      <c r="G31" s="30">
        <v>8487853.61</v>
      </c>
      <c r="H31" s="30">
        <v>2881694.9</v>
      </c>
      <c r="I31" s="30">
        <v>13010970</v>
      </c>
      <c r="J31" s="30">
        <f t="shared" si="10"/>
        <v>1.000000045948012</v>
      </c>
      <c r="K31" s="30">
        <f t="shared" si="10"/>
        <v>1.2588563765025924</v>
      </c>
      <c r="L31" s="30">
        <f t="shared" si="10"/>
        <v>0.7626262976549788</v>
      </c>
      <c r="M31" s="30">
        <v>8487854</v>
      </c>
      <c r="N31" s="30">
        <v>3627640</v>
      </c>
      <c r="O31" s="10">
        <v>9922507.879999999</v>
      </c>
      <c r="P31" s="30" t="s">
        <v>67</v>
      </c>
      <c r="Q31" s="30">
        <f t="shared" si="11"/>
        <v>22038001.88</v>
      </c>
      <c r="R31" s="30">
        <v>2385152</v>
      </c>
    </row>
    <row r="32" spans="1:18" ht="15">
      <c r="A32" s="29" t="s">
        <v>68</v>
      </c>
      <c r="B32" s="30">
        <f>B20+B21+B22+B23+B24+B25+B26+B27+B28+B29+B30+B31</f>
        <v>141994228.23999998</v>
      </c>
      <c r="C32" s="30">
        <f aca="true" t="shared" si="12" ref="C32:R32">C20+C21+C22+C23+C24+C25+C26+C27+C28+C29+C30+C31</f>
        <v>44992688.61000001</v>
      </c>
      <c r="D32" s="30">
        <f t="shared" si="12"/>
        <v>16607360</v>
      </c>
      <c r="E32" s="30">
        <f t="shared" si="12"/>
        <v>203594276.85</v>
      </c>
      <c r="F32" s="30">
        <f t="shared" si="9"/>
        <v>186986916.85</v>
      </c>
      <c r="G32" s="30">
        <f t="shared" si="12"/>
        <v>74700375.35999998</v>
      </c>
      <c r="H32" s="30">
        <f t="shared" si="12"/>
        <v>20360056.62</v>
      </c>
      <c r="I32" s="30">
        <f t="shared" si="12"/>
        <v>91926484.87</v>
      </c>
      <c r="J32" s="30">
        <f t="shared" si="10"/>
        <v>0.9900003800998305</v>
      </c>
      <c r="K32" s="30">
        <f t="shared" si="10"/>
        <v>1.7395924118014559</v>
      </c>
      <c r="L32" s="30">
        <f t="shared" si="10"/>
        <v>0.748136958105793</v>
      </c>
      <c r="M32" s="30">
        <f t="shared" si="12"/>
        <v>73953400</v>
      </c>
      <c r="N32" s="30">
        <f t="shared" si="12"/>
        <v>35418200</v>
      </c>
      <c r="O32" s="30">
        <f t="shared" si="12"/>
        <v>68773600.76</v>
      </c>
      <c r="P32" s="30">
        <f>P20+P21+P22+P23+P24+P25+P26+P27+P28+P29+P30+P31</f>
        <v>16600994.88</v>
      </c>
      <c r="Q32" s="30">
        <f>SUM(Q20:Q31)</f>
        <v>178145200.76</v>
      </c>
      <c r="R32" s="30">
        <f t="shared" si="12"/>
        <v>16607360</v>
      </c>
    </row>
    <row r="33" ht="26.25" customHeight="1" thickBot="1">
      <c r="A33" s="31" t="s">
        <v>77</v>
      </c>
    </row>
    <row r="34" spans="1:8" ht="15.75" thickBot="1">
      <c r="A34" s="66" t="s">
        <v>1</v>
      </c>
      <c r="B34" s="64" t="s">
        <v>2</v>
      </c>
      <c r="C34" s="58"/>
      <c r="D34" s="53" t="s">
        <v>31</v>
      </c>
      <c r="E34" s="53" t="s">
        <v>5</v>
      </c>
      <c r="F34" s="58" t="s">
        <v>71</v>
      </c>
      <c r="G34" s="58"/>
      <c r="H34" s="59"/>
    </row>
    <row r="35" spans="1:8" ht="135.75" thickBot="1">
      <c r="A35" s="67"/>
      <c r="B35" s="33" t="s">
        <v>72</v>
      </c>
      <c r="C35" s="34" t="s">
        <v>73</v>
      </c>
      <c r="D35" s="54"/>
      <c r="E35" s="54"/>
      <c r="F35" s="35" t="s">
        <v>41</v>
      </c>
      <c r="G35" s="35" t="s">
        <v>74</v>
      </c>
      <c r="H35" s="35"/>
    </row>
    <row r="36" spans="1:8" ht="30.75" thickBot="1">
      <c r="A36" s="35" t="s">
        <v>3</v>
      </c>
      <c r="B36" s="35" t="s">
        <v>3</v>
      </c>
      <c r="C36" s="35" t="s">
        <v>0</v>
      </c>
      <c r="D36" s="35" t="s">
        <v>0</v>
      </c>
      <c r="E36" s="32" t="s">
        <v>43</v>
      </c>
      <c r="F36" s="35" t="s">
        <v>0</v>
      </c>
      <c r="G36" s="35" t="s">
        <v>0</v>
      </c>
      <c r="H36" s="35"/>
    </row>
    <row r="37" spans="1:8" ht="15.75" thickBot="1">
      <c r="A37" s="36" t="s">
        <v>75</v>
      </c>
      <c r="B37" s="37">
        <v>21559785</v>
      </c>
      <c r="C37" s="37">
        <v>747525</v>
      </c>
      <c r="D37" s="37">
        <f>SUM(B37:C37)</f>
        <v>22307310</v>
      </c>
      <c r="E37" s="37">
        <f>F37/D37</f>
        <v>0.8152413531707767</v>
      </c>
      <c r="F37" s="42">
        <v>18185841.59</v>
      </c>
      <c r="G37" s="37"/>
      <c r="H37" s="37"/>
    </row>
    <row r="38" spans="1:8" ht="15.75" thickBot="1">
      <c r="A38" s="38" t="s">
        <v>76</v>
      </c>
      <c r="B38" s="37">
        <v>5042016.48</v>
      </c>
      <c r="C38" s="37"/>
      <c r="D38" s="37">
        <f>SUM(B38:C38)</f>
        <v>5042016.48</v>
      </c>
      <c r="E38" s="37">
        <f>F38/D38</f>
        <v>0.8506563647725324</v>
      </c>
      <c r="F38" s="42">
        <v>4289023.41</v>
      </c>
      <c r="G38" s="37"/>
      <c r="H38" s="37"/>
    </row>
    <row r="39" spans="1:8" ht="15.75" thickBot="1">
      <c r="A39" s="39" t="s">
        <v>68</v>
      </c>
      <c r="B39" s="37">
        <f>SUM(B37:B38)</f>
        <v>26601801.48</v>
      </c>
      <c r="C39" s="37">
        <f>SUM(C37:C38)</f>
        <v>747525</v>
      </c>
      <c r="D39" s="37">
        <f>SUM(D37:D38)</f>
        <v>27349326.48</v>
      </c>
      <c r="E39" s="37"/>
      <c r="F39" s="42">
        <f>SUM(F37:F38)</f>
        <v>22474865</v>
      </c>
      <c r="G39" s="37">
        <f>SUM(G37:G38)</f>
        <v>0</v>
      </c>
      <c r="H39" s="37"/>
    </row>
    <row r="41" ht="15">
      <c r="A41" t="s">
        <v>78</v>
      </c>
    </row>
  </sheetData>
  <sheetProtection password="CF7A" sheet="1" formatCells="0"/>
  <mergeCells count="21">
    <mergeCell ref="A4:Q4"/>
    <mergeCell ref="A6:A7"/>
    <mergeCell ref="B8:E8"/>
    <mergeCell ref="G6:I6"/>
    <mergeCell ref="J6:L6"/>
    <mergeCell ref="M17:R17"/>
    <mergeCell ref="A17:A18"/>
    <mergeCell ref="F17:F18"/>
    <mergeCell ref="B17:D17"/>
    <mergeCell ref="B6:E6"/>
    <mergeCell ref="A34:A35"/>
    <mergeCell ref="J17:L17"/>
    <mergeCell ref="D34:D35"/>
    <mergeCell ref="M6:Q6"/>
    <mergeCell ref="F34:H34"/>
    <mergeCell ref="F6:F7"/>
    <mergeCell ref="A16:C16"/>
    <mergeCell ref="E17:E18"/>
    <mergeCell ref="B34:C34"/>
    <mergeCell ref="G17:I17"/>
    <mergeCell ref="E34:E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2"/>
  <sheetViews>
    <sheetView tabSelected="1" zoomScalePageLayoutView="0" workbookViewId="0" topLeftCell="G2">
      <selection activeCell="A4" sqref="A4:Q4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12.57421875" style="0" customWidth="1"/>
    <col min="4" max="4" width="14.28125" style="0" customWidth="1"/>
    <col min="5" max="5" width="15.140625" style="0" customWidth="1"/>
    <col min="6" max="6" width="16.00390625" style="0" customWidth="1"/>
    <col min="7" max="7" width="14.421875" style="0" customWidth="1"/>
    <col min="8" max="8" width="13.8515625" style="0" customWidth="1"/>
    <col min="9" max="9" width="12.8515625" style="0" customWidth="1"/>
    <col min="10" max="10" width="8.140625" style="0" customWidth="1"/>
    <col min="11" max="11" width="8.8515625" style="0" customWidth="1"/>
    <col min="12" max="12" width="6.8515625" style="0" customWidth="1"/>
    <col min="13" max="13" width="14.28125" style="0" customWidth="1"/>
    <col min="14" max="14" width="14.421875" style="0" customWidth="1"/>
    <col min="15" max="15" width="13.421875" style="0" customWidth="1"/>
    <col min="16" max="16" width="14.7109375" style="0" customWidth="1"/>
    <col min="17" max="17" width="14.8515625" style="0" customWidth="1"/>
    <col min="18" max="18" width="15.140625" style="0" customWidth="1"/>
    <col min="19" max="20" width="0.13671875" style="0" hidden="1" customWidth="1"/>
    <col min="21" max="21" width="12.8515625" style="0" hidden="1" customWidth="1"/>
    <col min="22" max="22" width="15.421875" style="0" hidden="1" customWidth="1"/>
    <col min="23" max="23" width="17.00390625" style="0" customWidth="1"/>
    <col min="24" max="24" width="13.140625" style="0" customWidth="1"/>
  </cols>
  <sheetData>
    <row r="1" ht="15" hidden="1"/>
    <row r="2" ht="15">
      <c r="P2" t="s">
        <v>92</v>
      </c>
    </row>
    <row r="3" ht="15">
      <c r="P3" t="s">
        <v>93</v>
      </c>
    </row>
    <row r="4" spans="1:17" ht="21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" ht="26.25" customHeight="1">
      <c r="A5" s="11" t="s">
        <v>69</v>
      </c>
      <c r="B5" s="11"/>
    </row>
    <row r="6" spans="1:21" ht="46.5" customHeight="1">
      <c r="A6" s="60" t="s">
        <v>1</v>
      </c>
      <c r="B6" s="65" t="s">
        <v>2</v>
      </c>
      <c r="C6" s="65"/>
      <c r="D6" s="65"/>
      <c r="E6" s="65"/>
      <c r="F6" s="60" t="s">
        <v>4</v>
      </c>
      <c r="G6" s="70" t="s">
        <v>21</v>
      </c>
      <c r="H6" s="71"/>
      <c r="I6" s="72"/>
      <c r="J6" s="70" t="s">
        <v>5</v>
      </c>
      <c r="K6" s="71"/>
      <c r="L6" s="72"/>
      <c r="M6" s="55" t="s">
        <v>8</v>
      </c>
      <c r="N6" s="56"/>
      <c r="O6" s="56"/>
      <c r="P6" s="56"/>
      <c r="Q6" s="57"/>
      <c r="R6" s="5" t="s">
        <v>27</v>
      </c>
      <c r="S6" s="5" t="s">
        <v>28</v>
      </c>
      <c r="T6" s="5" t="s">
        <v>29</v>
      </c>
      <c r="U6" s="8" t="s">
        <v>30</v>
      </c>
    </row>
    <row r="7" spans="1:17" ht="151.5" customHeight="1">
      <c r="A7" s="61"/>
      <c r="B7" s="2" t="s">
        <v>10</v>
      </c>
      <c r="C7" s="2" t="s">
        <v>11</v>
      </c>
      <c r="D7" s="2" t="s">
        <v>12</v>
      </c>
      <c r="E7" s="1" t="s">
        <v>13</v>
      </c>
      <c r="F7" s="61"/>
      <c r="G7" s="41" t="s">
        <v>26</v>
      </c>
      <c r="H7" s="41" t="s">
        <v>24</v>
      </c>
      <c r="I7" s="41" t="s">
        <v>22</v>
      </c>
      <c r="J7" s="41" t="s">
        <v>23</v>
      </c>
      <c r="K7" s="41" t="s">
        <v>24</v>
      </c>
      <c r="L7" s="41" t="s">
        <v>22</v>
      </c>
      <c r="M7" s="40" t="s">
        <v>23</v>
      </c>
      <c r="N7" s="40" t="s">
        <v>24</v>
      </c>
      <c r="O7" s="40" t="s">
        <v>22</v>
      </c>
      <c r="P7" s="14" t="s">
        <v>25</v>
      </c>
      <c r="Q7" s="15" t="s">
        <v>9</v>
      </c>
    </row>
    <row r="8" spans="1:17" ht="39.75" customHeight="1">
      <c r="A8" s="16" t="s">
        <v>3</v>
      </c>
      <c r="B8" s="69" t="s">
        <v>3</v>
      </c>
      <c r="C8" s="69"/>
      <c r="D8" s="69"/>
      <c r="E8" s="69"/>
      <c r="F8" s="41" t="s">
        <v>0</v>
      </c>
      <c r="G8" s="41" t="s">
        <v>0</v>
      </c>
      <c r="H8" s="41" t="s">
        <v>0</v>
      </c>
      <c r="I8" s="41" t="s">
        <v>0</v>
      </c>
      <c r="J8" s="41"/>
      <c r="K8" s="41"/>
      <c r="L8" s="41"/>
      <c r="M8" s="41" t="s">
        <v>0</v>
      </c>
      <c r="N8" s="41" t="s">
        <v>0</v>
      </c>
      <c r="O8" s="41" t="s">
        <v>0</v>
      </c>
      <c r="P8" s="41" t="s">
        <v>0</v>
      </c>
      <c r="Q8" s="41" t="s">
        <v>0</v>
      </c>
    </row>
    <row r="9" spans="1:21" ht="30">
      <c r="A9" s="17" t="s">
        <v>14</v>
      </c>
      <c r="B9" s="3">
        <f>'[1]Лист1'!$L$12</f>
        <v>10254171.540000001</v>
      </c>
      <c r="C9" s="3">
        <f>'[1]Лист1'!$L$16</f>
        <v>12302366.209999999</v>
      </c>
      <c r="D9" s="3">
        <f>'[1]Лист1'!$L$20</f>
        <v>2614705.3</v>
      </c>
      <c r="E9" s="4">
        <f>'[1]Лист1'!$L$23</f>
        <v>1926390.6400000001</v>
      </c>
      <c r="F9" s="4">
        <f aca="true" t="shared" si="0" ref="F9:F14">SUM(B9:E9)</f>
        <v>27097633.69</v>
      </c>
      <c r="G9" s="18">
        <f>'[1]Лист1'!$M$24</f>
        <v>17208353.69</v>
      </c>
      <c r="H9" s="18">
        <f>'[1]Лист1'!$N$24</f>
        <v>1928705</v>
      </c>
      <c r="I9" s="18">
        <f>'[1]Лист1'!$O$24</f>
        <v>7960575</v>
      </c>
      <c r="J9" s="18">
        <f>M9/G9</f>
        <v>0.968907058185878</v>
      </c>
      <c r="K9" s="18">
        <f>N9/H9</f>
        <v>1.9887983335968953</v>
      </c>
      <c r="L9" s="19">
        <f>O9/I9</f>
        <v>0.8562600892523468</v>
      </c>
      <c r="M9" s="18">
        <v>16673295.35</v>
      </c>
      <c r="N9" s="18">
        <v>3835805.29</v>
      </c>
      <c r="O9" s="18">
        <v>6816322.66</v>
      </c>
      <c r="P9" s="18">
        <f>SUM(M9:O9)</f>
        <v>27325423.3</v>
      </c>
      <c r="Q9" s="20"/>
      <c r="R9" s="51">
        <f>P9/F9</f>
        <v>1.0084062546791333</v>
      </c>
      <c r="S9" s="7">
        <v>500</v>
      </c>
      <c r="T9" s="7">
        <v>15921.15</v>
      </c>
      <c r="U9" s="6">
        <f aca="true" t="shared" si="1" ref="U9:U14">S9*T9</f>
        <v>7960575</v>
      </c>
    </row>
    <row r="10" spans="1:21" ht="15">
      <c r="A10" s="17" t="s">
        <v>15</v>
      </c>
      <c r="B10" s="3">
        <f>'[1]Лист1'!$L$28</f>
        <v>8852324.37</v>
      </c>
      <c r="C10" s="4">
        <f>'[1]Лист1'!$L$32</f>
        <v>13881677.29</v>
      </c>
      <c r="D10" s="4">
        <f>'[1]Лист1'!$L$36</f>
        <v>2234503.66</v>
      </c>
      <c r="E10" s="4">
        <f>'[1]Лист1'!$L$39</f>
        <v>1745139.2000000002</v>
      </c>
      <c r="F10" s="4">
        <f t="shared" si="0"/>
        <v>26713644.519999996</v>
      </c>
      <c r="G10" s="18">
        <f>'[1]Лист1'!$M$40</f>
        <v>17121042.919999998</v>
      </c>
      <c r="H10" s="18">
        <f>'[1]Лист1'!$N$40</f>
        <v>1870843.8499999999</v>
      </c>
      <c r="I10" s="18">
        <f>'[1]Лист1'!$O$40</f>
        <v>7721757.75</v>
      </c>
      <c r="J10" s="18">
        <f aca="true" t="shared" si="2" ref="J10:L16">M10/G10</f>
        <v>0.9691230918309036</v>
      </c>
      <c r="K10" s="18">
        <f t="shared" si="2"/>
        <v>2.741889741359227</v>
      </c>
      <c r="L10" s="19">
        <f t="shared" si="2"/>
        <v>0.8471457615981283</v>
      </c>
      <c r="M10" s="18">
        <v>16592398.05</v>
      </c>
      <c r="N10" s="18">
        <v>5129647.56</v>
      </c>
      <c r="O10" s="18">
        <v>6541454.35</v>
      </c>
      <c r="P10" s="18">
        <f aca="true" t="shared" si="3" ref="P10:P16">SUM(M10:O10)</f>
        <v>28263499.96</v>
      </c>
      <c r="Q10" s="20"/>
      <c r="R10" s="51">
        <f aca="true" t="shared" si="4" ref="R10:R16">P10/F10</f>
        <v>1.0580173715660421</v>
      </c>
      <c r="S10" s="7">
        <v>485</v>
      </c>
      <c r="T10" s="7">
        <v>15921.15</v>
      </c>
      <c r="U10" s="9">
        <f t="shared" si="1"/>
        <v>7721757.75</v>
      </c>
    </row>
    <row r="11" spans="1:21" ht="15">
      <c r="A11" s="17" t="s">
        <v>16</v>
      </c>
      <c r="B11" s="4">
        <f>'[1]Лист1'!$L$44</f>
        <v>6805800.55</v>
      </c>
      <c r="C11" s="4">
        <f>'[1]Лист1'!$L$48</f>
        <v>16484652.959999997</v>
      </c>
      <c r="D11" s="4">
        <f>'[1]Лист1'!$L$52</f>
        <v>3002271.9299999997</v>
      </c>
      <c r="E11" s="4">
        <f>'[1]Лист1'!$L$55</f>
        <v>2438170.76</v>
      </c>
      <c r="F11" s="4">
        <f t="shared" si="0"/>
        <v>28730896.199999996</v>
      </c>
      <c r="G11" s="18">
        <f>'[1]Лист1'!$M$56</f>
        <v>18802059.08</v>
      </c>
      <c r="H11" s="18">
        <f>'[1]Лист1'!$N$56</f>
        <v>1936419.82</v>
      </c>
      <c r="I11" s="18">
        <f>'[1]Лист1'!$O$56</f>
        <v>7992417.3</v>
      </c>
      <c r="J11" s="18">
        <f t="shared" si="2"/>
        <v>0.9658604609596834</v>
      </c>
      <c r="K11" s="18">
        <f t="shared" si="2"/>
        <v>2.0273029688365822</v>
      </c>
      <c r="L11" s="19">
        <f t="shared" si="2"/>
        <v>0.5884133752625755</v>
      </c>
      <c r="M11" s="18">
        <v>18160165.45</v>
      </c>
      <c r="N11" s="18">
        <v>3925709.65</v>
      </c>
      <c r="O11" s="18">
        <v>4702845.24</v>
      </c>
      <c r="P11" s="18">
        <f t="shared" si="3"/>
        <v>26788720.339999996</v>
      </c>
      <c r="Q11" s="20"/>
      <c r="R11" s="51">
        <f t="shared" si="4"/>
        <v>0.9324011389522893</v>
      </c>
      <c r="S11">
        <v>502</v>
      </c>
      <c r="T11" s="7">
        <v>15921.15</v>
      </c>
      <c r="U11" s="6">
        <f t="shared" si="1"/>
        <v>7992417.3</v>
      </c>
    </row>
    <row r="12" spans="1:21" ht="15">
      <c r="A12" s="17" t="s">
        <v>17</v>
      </c>
      <c r="B12" s="21">
        <f>'[1]Лист1'!$L$95</f>
        <v>5920045.34</v>
      </c>
      <c r="C12" s="22">
        <f>'[1]Лист1'!$L$100</f>
        <v>7828930.049999999</v>
      </c>
      <c r="D12" s="22">
        <f>'[1]Лист1'!$L$102</f>
        <v>956431.657</v>
      </c>
      <c r="E12" s="22">
        <f>'[1]Лист1'!$L$105</f>
        <v>1232721.81</v>
      </c>
      <c r="F12" s="4">
        <f t="shared" si="0"/>
        <v>15938128.856999999</v>
      </c>
      <c r="G12" s="18">
        <f>'[1]Лист1'!$M$106</f>
        <v>11448395.31</v>
      </c>
      <c r="H12" s="18">
        <f>'[1]Лист1'!$N$106</f>
        <v>875632.497</v>
      </c>
      <c r="I12" s="18">
        <f>'[1]Лист1'!$O$106</f>
        <v>3614101.05</v>
      </c>
      <c r="J12" s="18">
        <f t="shared" si="2"/>
        <v>0.9725233858997484</v>
      </c>
      <c r="K12" s="18">
        <f t="shared" si="2"/>
        <v>3.120985115745425</v>
      </c>
      <c r="L12" s="19">
        <f t="shared" si="2"/>
        <v>0.8850762432334315</v>
      </c>
      <c r="M12" s="45">
        <v>11133832.17</v>
      </c>
      <c r="N12" s="45">
        <v>2732835.99</v>
      </c>
      <c r="O12" s="45">
        <v>3198754.98</v>
      </c>
      <c r="P12" s="18">
        <f t="shared" si="3"/>
        <v>17065423.14</v>
      </c>
      <c r="Q12" s="24"/>
      <c r="R12" s="51">
        <f t="shared" si="4"/>
        <v>1.0707293994868723</v>
      </c>
      <c r="S12">
        <v>227</v>
      </c>
      <c r="T12" s="7">
        <v>15921.15</v>
      </c>
      <c r="U12" s="6">
        <f t="shared" si="1"/>
        <v>3614101.05</v>
      </c>
    </row>
    <row r="13" spans="1:21" ht="15">
      <c r="A13" s="17" t="s">
        <v>18</v>
      </c>
      <c r="B13" s="22">
        <f>'[1]Лист1'!$L$60</f>
        <v>8898989.33</v>
      </c>
      <c r="C13" s="22">
        <f>'[1]Лист1'!$L$64</f>
        <v>9582552.58</v>
      </c>
      <c r="D13" s="22">
        <f>'[1]Лист1'!$L$68</f>
        <v>2150972.53</v>
      </c>
      <c r="E13" s="22">
        <f>'[1]Лист1'!$L$71</f>
        <v>1503679.52</v>
      </c>
      <c r="F13" s="4">
        <f t="shared" si="0"/>
        <v>22136193.96</v>
      </c>
      <c r="G13" s="18">
        <f>'[1]Лист1'!$M$72</f>
        <v>14106098.6</v>
      </c>
      <c r="H13" s="18">
        <f>'[1]Лист1'!$N$72</f>
        <v>1566108.46</v>
      </c>
      <c r="I13" s="18">
        <f>'[1]Лист1'!$O$72</f>
        <v>6463986.9</v>
      </c>
      <c r="J13" s="18">
        <f t="shared" si="2"/>
        <v>0.9690719402741166</v>
      </c>
      <c r="K13" s="18">
        <f t="shared" si="2"/>
        <v>2.5469592444446665</v>
      </c>
      <c r="L13" s="19">
        <f t="shared" si="2"/>
        <v>0.6926056239377588</v>
      </c>
      <c r="M13" s="45">
        <v>13669824.34</v>
      </c>
      <c r="N13" s="45">
        <v>3988814.42</v>
      </c>
      <c r="O13" s="45">
        <v>4476993.68</v>
      </c>
      <c r="P13" s="18">
        <f t="shared" si="3"/>
        <v>22135632.439999998</v>
      </c>
      <c r="Q13" s="24"/>
      <c r="R13" s="51">
        <f t="shared" si="4"/>
        <v>0.9999746333989927</v>
      </c>
      <c r="S13">
        <v>406</v>
      </c>
      <c r="T13" s="7">
        <v>15921.15</v>
      </c>
      <c r="U13" s="6">
        <f t="shared" si="1"/>
        <v>6463986.899999999</v>
      </c>
    </row>
    <row r="14" spans="1:21" ht="30">
      <c r="A14" s="17" t="s">
        <v>19</v>
      </c>
      <c r="B14" s="21">
        <f>'[1]Лист1'!$L$77</f>
        <v>13730745.500000002</v>
      </c>
      <c r="C14" s="22">
        <f>'[1]Лист1'!$L$83</f>
        <v>21919281.3</v>
      </c>
      <c r="D14" s="22">
        <f>'[1]Лист1'!$L$87</f>
        <v>6468276.63</v>
      </c>
      <c r="E14" s="22">
        <f>'[1]Лист1'!$L$90</f>
        <v>3792104.12</v>
      </c>
      <c r="F14" s="4">
        <f t="shared" si="0"/>
        <v>45910407.550000004</v>
      </c>
      <c r="G14" s="18">
        <f>'[1]Лист1'!$M$91</f>
        <v>30087559.55</v>
      </c>
      <c r="H14" s="18">
        <f>'[1]Лист1'!$N$91</f>
        <v>3085928</v>
      </c>
      <c r="I14" s="18">
        <f>'[1]Лист1'!$O$91</f>
        <v>12736919.999999998</v>
      </c>
      <c r="J14" s="18">
        <f t="shared" si="2"/>
        <v>0.9894060360904213</v>
      </c>
      <c r="K14" s="18">
        <f t="shared" si="2"/>
        <v>2.9298602592153804</v>
      </c>
      <c r="L14" s="19">
        <f t="shared" si="2"/>
        <v>0.7019536245811391</v>
      </c>
      <c r="M14" s="45">
        <v>29768813.03</v>
      </c>
      <c r="N14" s="45">
        <v>9041337.81</v>
      </c>
      <c r="O14" s="45">
        <v>8940727.16</v>
      </c>
      <c r="P14" s="18">
        <f t="shared" si="3"/>
        <v>47750878</v>
      </c>
      <c r="Q14" s="24"/>
      <c r="R14" s="51">
        <f t="shared" si="4"/>
        <v>1.0400883056417127</v>
      </c>
      <c r="S14">
        <v>800</v>
      </c>
      <c r="T14" s="7">
        <v>15921.15</v>
      </c>
      <c r="U14" s="6">
        <f t="shared" si="1"/>
        <v>12736920</v>
      </c>
    </row>
    <row r="15" spans="1:21" ht="15">
      <c r="A15" s="17" t="s">
        <v>80</v>
      </c>
      <c r="B15" s="21" t="s">
        <v>91</v>
      </c>
      <c r="C15" s="22" t="s">
        <v>91</v>
      </c>
      <c r="D15" s="21">
        <f>F15</f>
        <v>2367968.82</v>
      </c>
      <c r="E15" s="22" t="s">
        <v>91</v>
      </c>
      <c r="F15" s="4">
        <f>SUM(G15:H15)</f>
        <v>2367968.82</v>
      </c>
      <c r="G15" s="18">
        <v>2094092.71</v>
      </c>
      <c r="H15" s="18">
        <v>273876.11</v>
      </c>
      <c r="I15" s="18" t="s">
        <v>81</v>
      </c>
      <c r="J15" s="18">
        <f t="shared" si="2"/>
        <v>0.9833717486175673</v>
      </c>
      <c r="K15" s="18">
        <f t="shared" si="2"/>
        <v>3.4734886149799635</v>
      </c>
      <c r="L15" s="19" t="s">
        <v>81</v>
      </c>
      <c r="M15" s="45">
        <v>2059271.61</v>
      </c>
      <c r="N15" s="45">
        <v>951305.55</v>
      </c>
      <c r="O15" s="48" t="s">
        <v>81</v>
      </c>
      <c r="P15" s="18">
        <f>M15+N15</f>
        <v>3010577.16</v>
      </c>
      <c r="Q15" s="24"/>
      <c r="R15" s="51">
        <f t="shared" si="4"/>
        <v>1.2713753384641273</v>
      </c>
      <c r="T15" s="44"/>
      <c r="U15" s="6"/>
    </row>
    <row r="16" spans="1:21" ht="15">
      <c r="A16" s="17" t="s">
        <v>20</v>
      </c>
      <c r="B16" s="22">
        <f aca="true" t="shared" si="5" ref="B16:I16">SUM(B9:B14)</f>
        <v>54462076.63</v>
      </c>
      <c r="C16" s="22">
        <f t="shared" si="5"/>
        <v>81999460.38999999</v>
      </c>
      <c r="D16" s="22">
        <f t="shared" si="5"/>
        <v>17427161.707</v>
      </c>
      <c r="E16" s="22">
        <f t="shared" si="5"/>
        <v>12638206.05</v>
      </c>
      <c r="F16" s="25">
        <f>SUM(F9:F15)</f>
        <v>168894873.597</v>
      </c>
      <c r="G16" s="26">
        <f>SUM(G9:G15)</f>
        <v>110867601.85999998</v>
      </c>
      <c r="H16" s="26">
        <f>SUM(H9:H15)</f>
        <v>11537513.737</v>
      </c>
      <c r="I16" s="26">
        <f t="shared" si="5"/>
        <v>46489758</v>
      </c>
      <c r="J16" s="18">
        <f t="shared" si="2"/>
        <v>0.9746544363469829</v>
      </c>
      <c r="K16" s="18">
        <f t="shared" si="2"/>
        <v>2.566016989869955</v>
      </c>
      <c r="L16" s="19">
        <f t="shared" si="2"/>
        <v>0.7459083368427084</v>
      </c>
      <c r="M16" s="26">
        <f>SUM(M9:M15)</f>
        <v>108057600</v>
      </c>
      <c r="N16" s="26">
        <f>SUM(N9:N15)</f>
        <v>29605456.27</v>
      </c>
      <c r="O16" s="26">
        <f>SUM(O9:O15)</f>
        <v>34677098.07</v>
      </c>
      <c r="P16" s="18">
        <f t="shared" si="3"/>
        <v>172340154.34</v>
      </c>
      <c r="Q16" s="26">
        <f>SUM(Q9:Q14)</f>
        <v>0</v>
      </c>
      <c r="R16" s="51">
        <f t="shared" si="4"/>
        <v>1.0203989657567747</v>
      </c>
      <c r="S16" s="6">
        <f>SUM(S9:S14)</f>
        <v>2920</v>
      </c>
      <c r="U16" s="6">
        <f>SUM(U9:U14)</f>
        <v>46489758</v>
      </c>
    </row>
    <row r="17" spans="1:3" ht="40.5" customHeight="1">
      <c r="A17" s="62" t="s">
        <v>70</v>
      </c>
      <c r="B17" s="63"/>
      <c r="C17" s="63"/>
    </row>
    <row r="18" spans="1:18" ht="48" customHeight="1">
      <c r="A18" s="52" t="s">
        <v>1</v>
      </c>
      <c r="B18" s="73" t="s">
        <v>2</v>
      </c>
      <c r="C18" s="74"/>
      <c r="D18" s="52" t="s">
        <v>31</v>
      </c>
      <c r="E18" s="73" t="s">
        <v>33</v>
      </c>
      <c r="F18" s="74"/>
      <c r="G18" s="74"/>
      <c r="H18" s="74"/>
      <c r="I18" s="75"/>
      <c r="J18" s="52" t="s">
        <v>5</v>
      </c>
      <c r="K18" s="52"/>
      <c r="L18" s="52"/>
      <c r="M18" s="52" t="s">
        <v>34</v>
      </c>
      <c r="N18" s="52"/>
      <c r="O18" s="52"/>
      <c r="P18" s="52"/>
      <c r="Q18" s="52"/>
      <c r="R18" s="52"/>
    </row>
    <row r="19" spans="1:18" ht="217.5" customHeight="1">
      <c r="A19" s="52"/>
      <c r="B19" s="28" t="s">
        <v>35</v>
      </c>
      <c r="C19" s="28" t="s">
        <v>36</v>
      </c>
      <c r="D19" s="52"/>
      <c r="E19" s="28" t="s">
        <v>87</v>
      </c>
      <c r="F19" s="28" t="s">
        <v>88</v>
      </c>
      <c r="G19" s="28" t="s">
        <v>89</v>
      </c>
      <c r="H19" s="28" t="s">
        <v>86</v>
      </c>
      <c r="I19" s="28" t="s">
        <v>90</v>
      </c>
      <c r="J19" s="28" t="s">
        <v>82</v>
      </c>
      <c r="K19" s="28" t="s">
        <v>83</v>
      </c>
      <c r="L19" s="28" t="s">
        <v>84</v>
      </c>
      <c r="M19" s="28" t="s">
        <v>82</v>
      </c>
      <c r="N19" s="28" t="s">
        <v>83</v>
      </c>
      <c r="O19" s="28" t="s">
        <v>84</v>
      </c>
      <c r="P19" s="28" t="s">
        <v>37</v>
      </c>
      <c r="Q19" s="28" t="s">
        <v>41</v>
      </c>
      <c r="R19" s="28" t="s">
        <v>85</v>
      </c>
    </row>
    <row r="20" spans="1:18" ht="30" customHeight="1">
      <c r="A20" s="28" t="s">
        <v>3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28" t="s">
        <v>0</v>
      </c>
      <c r="H20" s="28" t="s">
        <v>0</v>
      </c>
      <c r="I20" s="28" t="s">
        <v>0</v>
      </c>
      <c r="J20" s="28" t="s">
        <v>43</v>
      </c>
      <c r="K20" s="28" t="s">
        <v>43</v>
      </c>
      <c r="L20" s="28" t="s">
        <v>43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  <c r="R20" s="28" t="s">
        <v>0</v>
      </c>
    </row>
    <row r="21" spans="1:24" ht="15">
      <c r="A21" s="29" t="s">
        <v>44</v>
      </c>
      <c r="B21" s="30">
        <v>9415163.12</v>
      </c>
      <c r="C21" s="30">
        <v>3119077.2</v>
      </c>
      <c r="D21" s="30">
        <f>B21+C21</f>
        <v>12534240.32</v>
      </c>
      <c r="E21" s="30">
        <v>4750077.92</v>
      </c>
      <c r="F21" s="30">
        <v>1411442.4</v>
      </c>
      <c r="G21" s="30">
        <v>6372720</v>
      </c>
      <c r="H21" s="30">
        <v>1133440</v>
      </c>
      <c r="I21" s="30">
        <f>G21-H21</f>
        <v>5239280</v>
      </c>
      <c r="J21" s="30">
        <f>M21/E21</f>
        <v>1.000000016841829</v>
      </c>
      <c r="K21" s="30">
        <f>N21/F21</f>
        <v>1.920045054619303</v>
      </c>
      <c r="L21" s="30">
        <f aca="true" t="shared" si="6" ref="L21:L33">O21/I21</f>
        <v>1.0566063791207951</v>
      </c>
      <c r="M21" s="30">
        <v>4750078</v>
      </c>
      <c r="N21" s="30">
        <v>2710033</v>
      </c>
      <c r="O21" s="49">
        <v>5535856.67</v>
      </c>
      <c r="P21" s="30">
        <f>H21</f>
        <v>1133440</v>
      </c>
      <c r="Q21" s="30">
        <f>M21+N21+O21+P21</f>
        <v>14129407.67</v>
      </c>
      <c r="R21" s="30">
        <f>Q21-P21</f>
        <v>12995967.67</v>
      </c>
      <c r="V21" s="46">
        <f>E21+F21+G21</f>
        <v>12534240.32</v>
      </c>
      <c r="W21" s="46"/>
      <c r="X21" s="46"/>
    </row>
    <row r="22" spans="1:24" ht="15">
      <c r="A22" s="29" t="s">
        <v>46</v>
      </c>
      <c r="B22" s="30">
        <v>3552399.18</v>
      </c>
      <c r="C22" s="30">
        <v>909730.85</v>
      </c>
      <c r="D22" s="30">
        <f aca="true" t="shared" si="7" ref="D22:D33">B22+C22</f>
        <v>4462130.03</v>
      </c>
      <c r="E22" s="47">
        <v>2191749.33</v>
      </c>
      <c r="F22" s="30">
        <v>411670.7</v>
      </c>
      <c r="G22" s="30">
        <v>1858710</v>
      </c>
      <c r="H22" s="30">
        <v>325248</v>
      </c>
      <c r="I22" s="30">
        <f aca="true" t="shared" si="8" ref="I22:I33">G22-H22</f>
        <v>1533462</v>
      </c>
      <c r="J22" s="30">
        <f aca="true" t="shared" si="9" ref="J22:J33">M22/E22</f>
        <v>0.8402420727556467</v>
      </c>
      <c r="K22" s="30">
        <f aca="true" t="shared" si="10" ref="K22:K33">N22/F22</f>
        <v>2.932295157270119</v>
      </c>
      <c r="L22" s="30">
        <f t="shared" si="6"/>
        <v>1.6757389162561578</v>
      </c>
      <c r="M22" s="30">
        <v>1841600</v>
      </c>
      <c r="N22" s="30">
        <v>1207140</v>
      </c>
      <c r="O22" s="49">
        <v>2569681.95</v>
      </c>
      <c r="P22" s="30">
        <f aca="true" t="shared" si="11" ref="P22:P33">H22</f>
        <v>325248</v>
      </c>
      <c r="Q22" s="30">
        <f aca="true" t="shared" si="12" ref="Q22:Q33">M22+N22+O22+P22</f>
        <v>5943669.95</v>
      </c>
      <c r="R22" s="30">
        <f aca="true" t="shared" si="13" ref="R22:R33">Q22-P22</f>
        <v>5618421.95</v>
      </c>
      <c r="V22" s="46">
        <f aca="true" t="shared" si="14" ref="V22:V33">E22+F22+G22</f>
        <v>4462130.03</v>
      </c>
      <c r="W22" s="46"/>
      <c r="X22" s="46"/>
    </row>
    <row r="23" spans="1:24" ht="15">
      <c r="A23" s="29" t="s">
        <v>48</v>
      </c>
      <c r="B23" s="30">
        <v>12835984.86</v>
      </c>
      <c r="C23" s="30">
        <v>3119077.2</v>
      </c>
      <c r="D23" s="30">
        <f t="shared" si="7"/>
        <v>15955062.059999999</v>
      </c>
      <c r="E23" s="30">
        <v>8170899.66</v>
      </c>
      <c r="F23" s="30">
        <v>1411442.4</v>
      </c>
      <c r="G23" s="30">
        <v>6372720</v>
      </c>
      <c r="H23" s="30">
        <v>1113728</v>
      </c>
      <c r="I23" s="30">
        <f t="shared" si="8"/>
        <v>5258992</v>
      </c>
      <c r="J23" s="30">
        <f t="shared" si="9"/>
        <v>1.000000041611085</v>
      </c>
      <c r="K23" s="30">
        <f t="shared" si="10"/>
        <v>2.1304794301205634</v>
      </c>
      <c r="L23" s="30">
        <f t="shared" si="6"/>
        <v>1.0226947236276458</v>
      </c>
      <c r="M23" s="30">
        <v>8170900</v>
      </c>
      <c r="N23" s="30">
        <v>3007049</v>
      </c>
      <c r="O23" s="49">
        <v>5378343.37</v>
      </c>
      <c r="P23" s="30">
        <f t="shared" si="11"/>
        <v>1113728</v>
      </c>
      <c r="Q23" s="30">
        <f t="shared" si="12"/>
        <v>17670020.37</v>
      </c>
      <c r="R23" s="30">
        <f t="shared" si="13"/>
        <v>16556292.370000001</v>
      </c>
      <c r="V23" s="46">
        <f t="shared" si="14"/>
        <v>15955062.06</v>
      </c>
      <c r="W23" s="46"/>
      <c r="X23" s="46"/>
    </row>
    <row r="24" spans="1:24" ht="15">
      <c r="A24" s="29" t="s">
        <v>50</v>
      </c>
      <c r="B24" s="30">
        <v>7969398.12</v>
      </c>
      <c r="C24" s="30">
        <v>2729192.55</v>
      </c>
      <c r="D24" s="30">
        <f t="shared" si="7"/>
        <v>10698590.67</v>
      </c>
      <c r="E24" s="30">
        <v>3887448.57</v>
      </c>
      <c r="F24" s="30">
        <v>1235012.1</v>
      </c>
      <c r="G24" s="30">
        <v>5576130</v>
      </c>
      <c r="H24" s="30">
        <v>985600</v>
      </c>
      <c r="I24" s="30">
        <f t="shared" si="8"/>
        <v>4590530</v>
      </c>
      <c r="J24" s="30">
        <f t="shared" si="9"/>
        <v>1.000000110612396</v>
      </c>
      <c r="K24" s="30">
        <f t="shared" si="10"/>
        <v>1.7541552831749583</v>
      </c>
      <c r="L24" s="30">
        <f t="shared" si="6"/>
        <v>1.0800386970567668</v>
      </c>
      <c r="M24" s="30">
        <v>3887449</v>
      </c>
      <c r="N24" s="30">
        <v>2166403</v>
      </c>
      <c r="O24" s="49">
        <v>4957950.04</v>
      </c>
      <c r="P24" s="30">
        <f t="shared" si="11"/>
        <v>985600</v>
      </c>
      <c r="Q24" s="30">
        <f t="shared" si="12"/>
        <v>11997402.04</v>
      </c>
      <c r="R24" s="30">
        <f t="shared" si="13"/>
        <v>11011802.04</v>
      </c>
      <c r="V24" s="46">
        <f t="shared" si="14"/>
        <v>10698590.67</v>
      </c>
      <c r="W24" s="46"/>
      <c r="X24" s="46"/>
    </row>
    <row r="25" spans="1:24" ht="15">
      <c r="A25" s="29" t="s">
        <v>52</v>
      </c>
      <c r="B25" s="30">
        <v>19623464.03</v>
      </c>
      <c r="C25" s="30">
        <v>5640331.2700000005</v>
      </c>
      <c r="D25" s="30">
        <f t="shared" si="7"/>
        <v>25263795.3</v>
      </c>
      <c r="E25" s="30">
        <v>11187434.96</v>
      </c>
      <c r="F25" s="30">
        <v>2552358.34</v>
      </c>
      <c r="G25" s="30">
        <v>11524002</v>
      </c>
      <c r="H25" s="30">
        <v>2089472</v>
      </c>
      <c r="I25" s="30">
        <f t="shared" si="8"/>
        <v>9434530</v>
      </c>
      <c r="J25" s="30">
        <f t="shared" si="9"/>
        <v>1.0000000035754397</v>
      </c>
      <c r="K25" s="30">
        <f t="shared" si="10"/>
        <v>1.5501181546475171</v>
      </c>
      <c r="L25" s="30">
        <f t="shared" si="6"/>
        <v>0.9203362149465846</v>
      </c>
      <c r="M25" s="30">
        <v>11187435</v>
      </c>
      <c r="N25" s="30">
        <v>3956457</v>
      </c>
      <c r="O25" s="49">
        <v>8682939.63</v>
      </c>
      <c r="P25" s="30">
        <f t="shared" si="11"/>
        <v>2089472</v>
      </c>
      <c r="Q25" s="30">
        <f t="shared" si="12"/>
        <v>25916303.630000003</v>
      </c>
      <c r="R25" s="30">
        <f t="shared" si="13"/>
        <v>23826831.630000003</v>
      </c>
      <c r="V25" s="46">
        <f t="shared" si="14"/>
        <v>25263795.3</v>
      </c>
      <c r="W25" s="46"/>
      <c r="X25" s="46"/>
    </row>
    <row r="26" spans="1:24" ht="15">
      <c r="A26" s="29" t="s">
        <v>54</v>
      </c>
      <c r="B26" s="30">
        <v>7505697.63</v>
      </c>
      <c r="C26" s="30">
        <v>2677207.93</v>
      </c>
      <c r="D26" s="30">
        <f t="shared" si="7"/>
        <v>10182905.56</v>
      </c>
      <c r="E26" s="47">
        <v>3501499.5</v>
      </c>
      <c r="F26" s="30">
        <v>1211488.06</v>
      </c>
      <c r="G26" s="30">
        <v>5469918</v>
      </c>
      <c r="H26" s="30">
        <v>995456</v>
      </c>
      <c r="I26" s="30">
        <f t="shared" si="8"/>
        <v>4474462</v>
      </c>
      <c r="J26" s="30">
        <f t="shared" si="9"/>
        <v>1.0999998714836314</v>
      </c>
      <c r="K26" s="30">
        <f t="shared" si="10"/>
        <v>2.0245507000704572</v>
      </c>
      <c r="L26" s="30">
        <f t="shared" si="6"/>
        <v>1.1377999008595894</v>
      </c>
      <c r="M26" s="30">
        <v>3851649</v>
      </c>
      <c r="N26" s="30">
        <v>2452719</v>
      </c>
      <c r="O26" s="49">
        <v>5091042.42</v>
      </c>
      <c r="P26" s="30">
        <f t="shared" si="11"/>
        <v>995456</v>
      </c>
      <c r="Q26" s="30">
        <f t="shared" si="12"/>
        <v>12390866.42</v>
      </c>
      <c r="R26" s="30">
        <f t="shared" si="13"/>
        <v>11395410.42</v>
      </c>
      <c r="V26" s="46">
        <f t="shared" si="14"/>
        <v>10182905.56</v>
      </c>
      <c r="W26" s="46"/>
      <c r="X26" s="46"/>
    </row>
    <row r="27" spans="1:24" ht="15">
      <c r="A27" s="29" t="s">
        <v>56</v>
      </c>
      <c r="B27" s="30">
        <v>12769117.79</v>
      </c>
      <c r="C27" s="30">
        <v>4236746.53</v>
      </c>
      <c r="D27" s="30">
        <f t="shared" si="7"/>
        <v>17005864.32</v>
      </c>
      <c r="E27" s="30">
        <v>6432377.06</v>
      </c>
      <c r="F27" s="30">
        <v>1917209.26</v>
      </c>
      <c r="G27" s="30">
        <v>8656278</v>
      </c>
      <c r="H27" s="30">
        <v>1567104</v>
      </c>
      <c r="I27" s="30">
        <f t="shared" si="8"/>
        <v>7089174</v>
      </c>
      <c r="J27" s="30">
        <f t="shared" si="9"/>
        <v>0.9999999906721887</v>
      </c>
      <c r="K27" s="30">
        <f t="shared" si="10"/>
        <v>1.8470863217090867</v>
      </c>
      <c r="L27" s="30">
        <f t="shared" si="6"/>
        <v>1.2224881276718558</v>
      </c>
      <c r="M27" s="30">
        <v>6432377</v>
      </c>
      <c r="N27" s="30">
        <v>3541251</v>
      </c>
      <c r="O27" s="49">
        <v>8666431.05</v>
      </c>
      <c r="P27" s="30">
        <f t="shared" si="11"/>
        <v>1567104</v>
      </c>
      <c r="Q27" s="30">
        <f t="shared" si="12"/>
        <v>20207163.05</v>
      </c>
      <c r="R27" s="30">
        <f t="shared" si="13"/>
        <v>18640059.05</v>
      </c>
      <c r="V27" s="46">
        <f t="shared" si="14"/>
        <v>17005864.32</v>
      </c>
      <c r="W27" s="46"/>
      <c r="X27" s="46"/>
    </row>
    <row r="28" spans="1:24" ht="15">
      <c r="A28" s="29" t="s">
        <v>58</v>
      </c>
      <c r="B28" s="30">
        <v>8309116.89</v>
      </c>
      <c r="C28" s="30">
        <v>2911138.72</v>
      </c>
      <c r="D28" s="30">
        <f t="shared" si="7"/>
        <v>11220255.61</v>
      </c>
      <c r="E28" s="30">
        <v>3955038.49</v>
      </c>
      <c r="F28" s="30">
        <v>1317346.24</v>
      </c>
      <c r="G28" s="30">
        <v>5947870.88</v>
      </c>
      <c r="H28" s="30">
        <v>1064448</v>
      </c>
      <c r="I28" s="30">
        <f t="shared" si="8"/>
        <v>4883422.88</v>
      </c>
      <c r="J28" s="30">
        <f t="shared" si="9"/>
        <v>0.9999998761074004</v>
      </c>
      <c r="K28" s="30">
        <f t="shared" si="10"/>
        <v>1.6761925854815511</v>
      </c>
      <c r="L28" s="30">
        <f t="shared" si="6"/>
        <v>1.065067492168526</v>
      </c>
      <c r="M28" s="30">
        <v>3955038</v>
      </c>
      <c r="N28" s="30">
        <v>2208126</v>
      </c>
      <c r="O28" s="49">
        <v>5201174.96</v>
      </c>
      <c r="P28" s="30">
        <f t="shared" si="11"/>
        <v>1064448</v>
      </c>
      <c r="Q28" s="30">
        <f t="shared" si="12"/>
        <v>12428786.96</v>
      </c>
      <c r="R28" s="30">
        <f t="shared" si="13"/>
        <v>11364338.96</v>
      </c>
      <c r="V28" s="46">
        <f t="shared" si="14"/>
        <v>11220255.61</v>
      </c>
      <c r="W28" s="46"/>
      <c r="X28" s="46"/>
    </row>
    <row r="29" spans="1:24" ht="15">
      <c r="A29" s="29" t="s">
        <v>60</v>
      </c>
      <c r="B29" s="30">
        <v>17933353.38</v>
      </c>
      <c r="C29" s="30">
        <v>6004223.61</v>
      </c>
      <c r="D29" s="30">
        <f t="shared" si="7"/>
        <v>23937576.99</v>
      </c>
      <c r="E29" s="30">
        <v>8953064.37</v>
      </c>
      <c r="F29" s="30">
        <v>2717023.62</v>
      </c>
      <c r="G29" s="30">
        <v>12267486</v>
      </c>
      <c r="H29" s="30">
        <v>2237312</v>
      </c>
      <c r="I29" s="30">
        <f t="shared" si="8"/>
        <v>10030174</v>
      </c>
      <c r="J29" s="30">
        <f t="shared" si="9"/>
        <v>0.9999999586733677</v>
      </c>
      <c r="K29" s="30">
        <f t="shared" si="10"/>
        <v>1.5652399812409432</v>
      </c>
      <c r="L29" s="30">
        <f t="shared" si="6"/>
        <v>0.9904099859085197</v>
      </c>
      <c r="M29" s="30">
        <v>8953064</v>
      </c>
      <c r="N29" s="30">
        <v>4252794</v>
      </c>
      <c r="O29" s="49">
        <v>9933984.49</v>
      </c>
      <c r="P29" s="30">
        <f t="shared" si="11"/>
        <v>2237312</v>
      </c>
      <c r="Q29" s="30">
        <f t="shared" si="12"/>
        <v>25377154.490000002</v>
      </c>
      <c r="R29" s="30">
        <f t="shared" si="13"/>
        <v>23139842.490000002</v>
      </c>
      <c r="V29" s="46">
        <f t="shared" si="14"/>
        <v>23937573.99</v>
      </c>
      <c r="W29" s="46"/>
      <c r="X29" s="46"/>
    </row>
    <row r="30" spans="1:24" ht="15">
      <c r="A30" s="29" t="s">
        <v>62</v>
      </c>
      <c r="B30" s="30">
        <v>10144609.65</v>
      </c>
      <c r="C30" s="30">
        <v>3612931.09</v>
      </c>
      <c r="D30" s="30">
        <f t="shared" si="7"/>
        <v>13757540.74</v>
      </c>
      <c r="E30" s="30">
        <v>4740885.96</v>
      </c>
      <c r="F30" s="30">
        <v>1634920.78</v>
      </c>
      <c r="G30" s="30">
        <v>7381734</v>
      </c>
      <c r="H30" s="30">
        <v>1340416</v>
      </c>
      <c r="I30" s="30">
        <f t="shared" si="8"/>
        <v>6041318</v>
      </c>
      <c r="J30" s="30">
        <f t="shared" si="9"/>
        <v>1.0000000084372416</v>
      </c>
      <c r="K30" s="30">
        <f t="shared" si="10"/>
        <v>1.5753962097172685</v>
      </c>
      <c r="L30" s="30">
        <f t="shared" si="6"/>
        <v>0.9285188728684701</v>
      </c>
      <c r="M30" s="30">
        <v>4740886</v>
      </c>
      <c r="N30" s="30">
        <v>2575648</v>
      </c>
      <c r="O30" s="49">
        <v>5609477.78</v>
      </c>
      <c r="P30" s="30">
        <f t="shared" si="11"/>
        <v>1340416</v>
      </c>
      <c r="Q30" s="30">
        <f t="shared" si="12"/>
        <v>14266427.780000001</v>
      </c>
      <c r="R30" s="30">
        <f t="shared" si="13"/>
        <v>12926011.780000001</v>
      </c>
      <c r="V30" s="46">
        <f t="shared" si="14"/>
        <v>13757540.74</v>
      </c>
      <c r="W30" s="46"/>
      <c r="X30" s="46"/>
    </row>
    <row r="31" spans="1:24" ht="15">
      <c r="A31" s="29" t="s">
        <v>64</v>
      </c>
      <c r="B31" s="30">
        <v>10628167.68</v>
      </c>
      <c r="C31" s="30">
        <v>3664915.71</v>
      </c>
      <c r="D31" s="30">
        <f t="shared" si="7"/>
        <v>14293083.39</v>
      </c>
      <c r="E31" s="30">
        <v>5146692.57</v>
      </c>
      <c r="F31" s="30">
        <v>1658444.82</v>
      </c>
      <c r="G31" s="30">
        <v>7487946</v>
      </c>
      <c r="H31" s="30">
        <v>1369984</v>
      </c>
      <c r="I31" s="30">
        <f t="shared" si="8"/>
        <v>6117962</v>
      </c>
      <c r="J31" s="30">
        <f t="shared" si="9"/>
        <v>1.0000000835488023</v>
      </c>
      <c r="K31" s="30">
        <f t="shared" si="10"/>
        <v>1.7592083648583496</v>
      </c>
      <c r="L31" s="30">
        <f t="shared" si="6"/>
        <v>1.128857912160945</v>
      </c>
      <c r="M31" s="30">
        <v>5146693</v>
      </c>
      <c r="N31" s="30">
        <v>2917550</v>
      </c>
      <c r="O31" s="49">
        <v>6906309.81</v>
      </c>
      <c r="P31" s="30">
        <f t="shared" si="11"/>
        <v>1369984</v>
      </c>
      <c r="Q31" s="30">
        <f t="shared" si="12"/>
        <v>16340536.809999999</v>
      </c>
      <c r="R31" s="30">
        <f t="shared" si="13"/>
        <v>14970552.809999999</v>
      </c>
      <c r="V31" s="46">
        <f t="shared" si="14"/>
        <v>14293083.39</v>
      </c>
      <c r="W31" s="46"/>
      <c r="X31" s="46"/>
    </row>
    <row r="32" spans="1:24" ht="15">
      <c r="A32" s="29" t="s">
        <v>66</v>
      </c>
      <c r="B32" s="30">
        <v>18335339.49</v>
      </c>
      <c r="C32" s="30">
        <v>6238154.4</v>
      </c>
      <c r="D32" s="30">
        <f t="shared" si="7"/>
        <v>24573493.89</v>
      </c>
      <c r="E32" s="30">
        <v>9005169.09</v>
      </c>
      <c r="F32" s="30">
        <v>2822884.8</v>
      </c>
      <c r="G32" s="30">
        <v>12745440</v>
      </c>
      <c r="H32" s="30">
        <v>2335872</v>
      </c>
      <c r="I32" s="30">
        <f t="shared" si="8"/>
        <v>10409568</v>
      </c>
      <c r="J32" s="30">
        <f t="shared" si="9"/>
        <v>0.9999999900057401</v>
      </c>
      <c r="K32" s="30">
        <f t="shared" si="10"/>
        <v>1.5668475029515907</v>
      </c>
      <c r="L32" s="30">
        <f t="shared" si="6"/>
        <v>1.1226602179840701</v>
      </c>
      <c r="M32" s="30">
        <v>9005169</v>
      </c>
      <c r="N32" s="30">
        <v>4423030</v>
      </c>
      <c r="O32" s="49">
        <v>11686407.88</v>
      </c>
      <c r="P32" s="30">
        <f t="shared" si="11"/>
        <v>2335872</v>
      </c>
      <c r="Q32" s="30">
        <f t="shared" si="12"/>
        <v>27450478.880000003</v>
      </c>
      <c r="R32" s="30">
        <f t="shared" si="13"/>
        <v>25114606.880000003</v>
      </c>
      <c r="V32" s="46">
        <f t="shared" si="14"/>
        <v>24573493.89</v>
      </c>
      <c r="W32" s="46"/>
      <c r="X32" s="46"/>
    </row>
    <row r="33" spans="1:24" ht="15">
      <c r="A33" s="29" t="s">
        <v>68</v>
      </c>
      <c r="B33" s="30">
        <f>B21+B22+B23+B24+B25+B26+B27+B28+B29+B30+B31+B32</f>
        <v>139021811.82</v>
      </c>
      <c r="C33" s="30">
        <f>C21+C22+C23+C24+C25+C26+C27+C28+C29+C30+C31+C32</f>
        <v>44862727.06</v>
      </c>
      <c r="D33" s="30">
        <f t="shared" si="7"/>
        <v>183884538.88</v>
      </c>
      <c r="E33" s="30">
        <f>E21+E22+E23+E24+E25+E26+E27+E28+E29+E30+E31+E32</f>
        <v>71922337.48</v>
      </c>
      <c r="F33" s="30">
        <f>F21+F22+F23+F24+F25+F26+F27+F28+F29+F30+F31+F32</f>
        <v>20301243.52</v>
      </c>
      <c r="G33" s="30">
        <f>G21+G22+G23+G24+G25+G26+G27+G28+G29+G30+G31+G32</f>
        <v>91660954.88</v>
      </c>
      <c r="H33" s="30">
        <f>H21+H22+H23+H24+H25+H26+H27+H28+H29+H30+H31+H32</f>
        <v>16558080</v>
      </c>
      <c r="I33" s="30">
        <f t="shared" si="8"/>
        <v>75102874.88</v>
      </c>
      <c r="J33" s="30">
        <f t="shared" si="9"/>
        <v>1.0000000072300208</v>
      </c>
      <c r="K33" s="30">
        <f t="shared" si="10"/>
        <v>1.744632045081739</v>
      </c>
      <c r="L33" s="30">
        <f t="shared" si="6"/>
        <v>1.0681295513410847</v>
      </c>
      <c r="M33" s="30">
        <f>M21+M22+M23+M24+M25+M26+M27+M28+M29+M30+M31+M32</f>
        <v>71922338</v>
      </c>
      <c r="N33" s="30">
        <f>N21+N22+N23+N24+N25+N26+N27+N28+N29+N30+N31+N32</f>
        <v>35418200</v>
      </c>
      <c r="O33" s="47">
        <f>O21+O22+O23+O24+O25+O26+O27+O28+O29+O30+O31+O32</f>
        <v>80219600.05000001</v>
      </c>
      <c r="P33" s="30">
        <f t="shared" si="11"/>
        <v>16558080</v>
      </c>
      <c r="Q33" s="30">
        <f t="shared" si="12"/>
        <v>204118218.05</v>
      </c>
      <c r="R33" s="30">
        <f t="shared" si="13"/>
        <v>187560138.05</v>
      </c>
      <c r="V33" s="46">
        <f t="shared" si="14"/>
        <v>183884535.88</v>
      </c>
      <c r="W33" s="46"/>
      <c r="X33" s="46"/>
    </row>
    <row r="34" ht="26.25" customHeight="1" thickBot="1">
      <c r="A34" s="31" t="s">
        <v>77</v>
      </c>
    </row>
    <row r="35" spans="1:8" ht="30" customHeight="1" thickBot="1">
      <c r="A35" s="66" t="s">
        <v>1</v>
      </c>
      <c r="B35" s="64" t="s">
        <v>2</v>
      </c>
      <c r="C35" s="58"/>
      <c r="D35" s="53" t="s">
        <v>31</v>
      </c>
      <c r="E35" s="53" t="s">
        <v>5</v>
      </c>
      <c r="F35" s="52" t="s">
        <v>71</v>
      </c>
      <c r="G35" s="52"/>
      <c r="H35" s="52"/>
    </row>
    <row r="36" spans="1:8" ht="135.75" thickBot="1">
      <c r="A36" s="67"/>
      <c r="B36" s="33" t="s">
        <v>72</v>
      </c>
      <c r="C36" s="34" t="s">
        <v>73</v>
      </c>
      <c r="D36" s="54"/>
      <c r="E36" s="54"/>
      <c r="F36" s="32" t="s">
        <v>41</v>
      </c>
      <c r="G36" s="32" t="s">
        <v>74</v>
      </c>
      <c r="H36" s="32"/>
    </row>
    <row r="37" spans="1:8" ht="30.75" thickBot="1">
      <c r="A37" s="35" t="s">
        <v>3</v>
      </c>
      <c r="B37" s="35" t="s">
        <v>3</v>
      </c>
      <c r="C37" s="35" t="s">
        <v>0</v>
      </c>
      <c r="D37" s="35" t="s">
        <v>0</v>
      </c>
      <c r="E37" s="32" t="s">
        <v>43</v>
      </c>
      <c r="F37" s="35" t="s">
        <v>0</v>
      </c>
      <c r="G37" s="35" t="s">
        <v>0</v>
      </c>
      <c r="H37" s="35"/>
    </row>
    <row r="38" spans="1:9" ht="15.75" thickBot="1">
      <c r="A38" s="36" t="s">
        <v>75</v>
      </c>
      <c r="B38" s="37">
        <v>21559785</v>
      </c>
      <c r="C38" s="37">
        <v>747525</v>
      </c>
      <c r="D38" s="37">
        <f>SUM(B38:C38)</f>
        <v>22307310</v>
      </c>
      <c r="E38" s="37">
        <f>F38/D38</f>
        <v>0.9084220737507122</v>
      </c>
      <c r="F38" s="50">
        <v>20264452.81</v>
      </c>
      <c r="G38" s="37"/>
      <c r="H38" s="37"/>
      <c r="I38" s="51">
        <f>F38/D38</f>
        <v>0.9084220737507122</v>
      </c>
    </row>
    <row r="39" spans="1:9" ht="15.75" thickBot="1">
      <c r="A39" s="38" t="s">
        <v>76</v>
      </c>
      <c r="B39" s="37">
        <v>5042016.48</v>
      </c>
      <c r="C39" s="37"/>
      <c r="D39" s="37">
        <f>SUM(B39:C39)</f>
        <v>5042016.48</v>
      </c>
      <c r="E39" s="37">
        <f>F39/D39</f>
        <v>0.9014473094304524</v>
      </c>
      <c r="F39" s="50">
        <v>4545112.19</v>
      </c>
      <c r="G39" s="37"/>
      <c r="H39" s="37"/>
      <c r="I39" s="51">
        <f>F39/D39</f>
        <v>0.9014473094304524</v>
      </c>
    </row>
    <row r="40" spans="1:9" ht="15.75" thickBot="1">
      <c r="A40" s="39" t="s">
        <v>68</v>
      </c>
      <c r="B40" s="37">
        <f>SUM(B38:B39)</f>
        <v>26601801.48</v>
      </c>
      <c r="C40" s="37">
        <f>SUM(C38:C39)</f>
        <v>747525</v>
      </c>
      <c r="D40" s="37">
        <f>SUM(D38:D39)</f>
        <v>27349326.48</v>
      </c>
      <c r="E40" s="37"/>
      <c r="F40" s="50">
        <f>SUM(F38:F39)</f>
        <v>24809565</v>
      </c>
      <c r="G40" s="43"/>
      <c r="H40" s="37"/>
      <c r="I40" s="51">
        <f>F40/D40</f>
        <v>0.9071362330674843</v>
      </c>
    </row>
    <row r="42" ht="15">
      <c r="A42" t="s">
        <v>78</v>
      </c>
    </row>
  </sheetData>
  <sheetProtection password="CF7A" sheet="1"/>
  <mergeCells count="20">
    <mergeCell ref="M6:Q6"/>
    <mergeCell ref="B8:E8"/>
    <mergeCell ref="A17:C17"/>
    <mergeCell ref="A18:A19"/>
    <mergeCell ref="D18:D19"/>
    <mergeCell ref="A4:Q4"/>
    <mergeCell ref="A6:A7"/>
    <mergeCell ref="B6:E6"/>
    <mergeCell ref="F6:F7"/>
    <mergeCell ref="G6:I6"/>
    <mergeCell ref="J6:L6"/>
    <mergeCell ref="E18:I18"/>
    <mergeCell ref="J18:L18"/>
    <mergeCell ref="M18:R18"/>
    <mergeCell ref="A35:A36"/>
    <mergeCell ref="B35:C35"/>
    <mergeCell ref="D35:D36"/>
    <mergeCell ref="E35:E36"/>
    <mergeCell ref="F35:H35"/>
    <mergeCell ref="B18:C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2016-03-24T03:51:25Z</dcterms:modified>
  <cp:category/>
  <cp:version/>
  <cp:contentType/>
  <cp:contentStatus/>
</cp:coreProperties>
</file>