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<sst xmlns="http://schemas.openxmlformats.org/spreadsheetml/2006/main" count="125" uniqueCount="102">
  <si>
    <t>УК</t>
  </si>
  <si>
    <t xml:space="preserve">Адрес: </t>
  </si>
  <si>
    <t>Руководитель</t>
  </si>
  <si>
    <t>Гл.бухгалтер</t>
  </si>
  <si>
    <t>тел.</t>
  </si>
  <si>
    <t xml:space="preserve">Фактические поступления и выплаты за 12 месяцев 2011г.                                                 </t>
  </si>
  <si>
    <t xml:space="preserve"> По статье "Содержание и текущий ремонт"</t>
  </si>
  <si>
    <t>Наименование статей</t>
  </si>
  <si>
    <t>Адрес многоквартирного дома</t>
  </si>
  <si>
    <t>Начислено населению</t>
  </si>
  <si>
    <t>Оплачено населением</t>
  </si>
  <si>
    <t>Текущие и планируемые расходы</t>
  </si>
  <si>
    <t>Заработная плата и отчисления</t>
  </si>
  <si>
    <t>НДФЛ</t>
  </si>
  <si>
    <t>Прочие расходы</t>
  </si>
  <si>
    <t>Голикова Наталья Владимировна</t>
  </si>
  <si>
    <t>3-53-32</t>
  </si>
  <si>
    <t>ФФОМС</t>
  </si>
  <si>
    <t>ТФОМС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</si>
  <si>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</si>
  <si>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</si>
  <si>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</si>
  <si>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</si>
  <si>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</si>
  <si>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</si>
  <si>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</si>
  <si>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</si>
  <si>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</si>
  <si>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</si>
  <si>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</si>
  <si>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</si>
  <si>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</si>
  <si>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</si>
  <si>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</si>
  <si>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</si>
  <si>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</si>
  <si>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</si>
  <si>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</si>
  <si>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</si>
  <si>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</si>
  <si>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</si>
  <si>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</si>
  <si>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</si>
  <si>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</si>
  <si>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г. Дивногорск, ул.Саянская, д. 6, кв. 36</t>
  </si>
  <si>
    <t>Товарищество собственников жилья "Саянское"</t>
  </si>
  <si>
    <t>энергосбыт</t>
  </si>
  <si>
    <t>тск</t>
  </si>
  <si>
    <t>услуги банка</t>
  </si>
  <si>
    <t>зарплата</t>
  </si>
  <si>
    <t>водоканал</t>
  </si>
  <si>
    <t>страхование</t>
  </si>
  <si>
    <t>независимая</t>
  </si>
  <si>
    <t>ндфл</t>
  </si>
  <si>
    <t>пфр</t>
  </si>
  <si>
    <t>ффомс</t>
  </si>
  <si>
    <t>тфомс</t>
  </si>
  <si>
    <t>программное обеспечение</t>
  </si>
  <si>
    <t>автоспецтехника</t>
  </si>
  <si>
    <t>капитальный ремонт</t>
  </si>
  <si>
    <t>дезинсекция</t>
  </si>
  <si>
    <t>усно</t>
  </si>
  <si>
    <t>1 кв</t>
  </si>
  <si>
    <t>2 кв</t>
  </si>
  <si>
    <t>3 кв</t>
  </si>
  <si>
    <t>4 кв</t>
  </si>
  <si>
    <t>уборка снега</t>
  </si>
  <si>
    <t>пени, госпошлины</t>
  </si>
  <si>
    <t>олимп</t>
  </si>
  <si>
    <t>консультация</t>
  </si>
  <si>
    <t>год</t>
  </si>
  <si>
    <t>канцтовары</t>
  </si>
  <si>
    <t>хозтовары</t>
  </si>
  <si>
    <t>почтовые расходы</t>
  </si>
  <si>
    <t>кадастр</t>
  </si>
  <si>
    <t>"Красноярскэнергосбыт"</t>
  </si>
  <si>
    <t>"ТСК"</t>
  </si>
  <si>
    <t>ООО "Дивногорский водканал"</t>
  </si>
  <si>
    <t>ОПС ПФР</t>
  </si>
  <si>
    <t>УСНО</t>
  </si>
  <si>
    <t>Пени, госпошлины</t>
  </si>
  <si>
    <t>Регистрационные и кадастровые документы</t>
  </si>
  <si>
    <t>Юридические консультации</t>
  </si>
  <si>
    <t>Канцтовары</t>
  </si>
  <si>
    <t>Почтовые расходы</t>
  </si>
  <si>
    <t>3.5</t>
  </si>
  <si>
    <t>Инвентарь и хоз. принадлежности</t>
  </si>
  <si>
    <t>Дезинсекция, дератизация</t>
  </si>
  <si>
    <t>Вывоз ТБО</t>
  </si>
  <si>
    <t>Фонд оплаты труда</t>
  </si>
  <si>
    <t>Расчетно-кассовое обслуживание (услуги банка)</t>
  </si>
  <si>
    <t xml:space="preserve">Страхование </t>
  </si>
  <si>
    <t>Наем техники для чистка снега</t>
  </si>
  <si>
    <t>Программное обеспечение</t>
  </si>
  <si>
    <t>Саянская 6</t>
  </si>
  <si>
    <t xml:space="preserve">ВСЕГО РАСХОДОВ </t>
  </si>
  <si>
    <t xml:space="preserve">ВСЕГО ДОХОДОВ </t>
  </si>
  <si>
    <t>Оплата услуг ТСЖ "Олимп"</t>
  </si>
  <si>
    <t>Отчисления на счет по ст. "Капитальный ремонт"</t>
  </si>
  <si>
    <t>"Автоспецтехника" (уборка территории)</t>
  </si>
  <si>
    <t>3.6</t>
  </si>
  <si>
    <t>Варавин Павел Васильевич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</si>
</sst>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0" xfId="53" applyFont="1">
      <alignment/>
      <protection/>
    </xf>
    <xf numFmtId="0" fontId="19" fillId="11" borderId="10" xfId="53" applyFont="1" applyFill="1" applyBorder="1">
      <alignment/>
      <protection/>
    </xf>
    <xf numFmtId="0" fontId="20" fillId="11" borderId="11" xfId="53" applyFont="1" applyFill="1" applyBorder="1">
      <alignment/>
      <protection/>
    </xf>
    <xf numFmtId="0" fontId="20" fillId="11" borderId="12" xfId="53" applyFont="1" applyFill="1" applyBorder="1">
      <alignment/>
      <protection/>
    </xf>
    <xf numFmtId="0" fontId="19" fillId="11" borderId="13" xfId="53" applyFont="1" applyFill="1" applyBorder="1">
      <alignment/>
      <protection/>
    </xf>
    <xf numFmtId="0" fontId="20" fillId="11" borderId="0" xfId="53" applyFont="1" applyFill="1" applyBorder="1">
      <alignment/>
      <protection/>
    </xf>
    <xf numFmtId="0" fontId="19" fillId="11" borderId="0" xfId="53" applyFont="1" applyFill="1" applyBorder="1">
      <alignment/>
      <protection/>
    </xf>
    <xf numFmtId="0" fontId="18" fillId="11" borderId="0" xfId="53" applyFont="1" applyFill="1" applyBorder="1">
      <alignment/>
      <protection/>
    </xf>
    <xf numFmtId="0" fontId="19" fillId="11" borderId="14" xfId="53" applyFont="1" applyFill="1" applyBorder="1">
      <alignment/>
      <protection/>
    </xf>
    <xf numFmtId="0" fontId="19" fillId="11" borderId="15" xfId="53" applyFont="1" applyFill="1" applyBorder="1">
      <alignment/>
      <protection/>
    </xf>
    <xf numFmtId="0" fontId="19" fillId="11" borderId="16" xfId="53" applyFont="1" applyFill="1" applyBorder="1">
      <alignment/>
      <protection/>
    </xf>
    <xf numFmtId="49" fontId="23" fillId="11" borderId="17" xfId="53" applyNumberFormat="1" applyFont="1" applyFill="1" applyBorder="1">
      <alignment/>
      <protection/>
    </xf>
    <xf numFmtId="49" fontId="19" fillId="0" borderId="17" xfId="53" applyNumberFormat="1" applyFont="1" applyBorder="1">
      <alignment/>
      <protection/>
    </xf>
    <xf numFmtId="0" fontId="19" fillId="11" borderId="17" xfId="53" applyFont="1" applyFill="1" applyBorder="1">
      <alignment/>
      <protection/>
    </xf>
    <xf numFmtId="49" fontId="19" fillId="11" borderId="17" xfId="53" applyNumberFormat="1" applyFont="1" applyFill="1" applyBorder="1">
      <alignment/>
      <protection/>
    </xf>
    <xf numFmtId="0" fontId="25" fillId="11" borderId="0" xfId="42" applyFill="1" applyBorder="1" applyAlignment="1" applyProtection="1">
      <alignment/>
      <protection/>
    </xf>
    <xf numFmtId="49" fontId="28" fillId="11" borderId="17" xfId="53" applyNumberFormat="1" applyFont="1" applyFill="1" applyBorder="1">
      <alignment/>
      <protection/>
    </xf>
    <xf numFmtId="0" fontId="0" fillId="0" borderId="0" xfId="0" applyAlignment="1">
      <alignment horizontal="left"/>
    </xf>
    <xf numFmtId="49" fontId="19" fillId="0" borderId="18" xfId="53" applyNumberFormat="1" applyFont="1" applyBorder="1">
      <alignment/>
      <protection/>
    </xf>
    <xf numFmtId="0" fontId="20" fillId="11" borderId="19" xfId="53" applyFont="1" applyFill="1" applyBorder="1">
      <alignment/>
      <protection/>
    </xf>
    <xf numFmtId="0" fontId="19" fillId="11" borderId="19" xfId="53" applyFont="1" applyFill="1" applyBorder="1">
      <alignment/>
      <protection/>
    </xf>
    <xf numFmtId="0" fontId="22" fillId="11" borderId="20" xfId="53" applyFont="1" applyFill="1" applyBorder="1" applyAlignment="1">
      <alignment horizontal="center"/>
      <protection/>
    </xf>
    <xf numFmtId="0" fontId="23" fillId="11" borderId="20" xfId="53" applyFont="1" applyFill="1" applyBorder="1" applyAlignment="1">
      <alignment horizontal="center" vertical="center"/>
      <protection/>
    </xf>
    <xf numFmtId="0" fontId="27" fillId="0" borderId="21" xfId="0" applyFont="1" applyBorder="1" applyAlignment="1">
      <alignment/>
    </xf>
    <xf numFmtId="4" fontId="27" fillId="0" borderId="22" xfId="53" applyNumberFormat="1" applyFont="1" applyBorder="1">
      <alignment/>
      <protection/>
    </xf>
    <xf numFmtId="4" fontId="28" fillId="11" borderId="23" xfId="53" applyNumberFormat="1" applyFont="1" applyFill="1" applyBorder="1">
      <alignment/>
      <protection/>
    </xf>
    <xf numFmtId="2" fontId="27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4" fontId="27" fillId="0" borderId="23" xfId="53" applyNumberFormat="1" applyFont="1" applyBorder="1">
      <alignment/>
      <protection/>
    </xf>
    <xf numFmtId="2" fontId="27" fillId="0" borderId="23" xfId="53" applyNumberFormat="1" applyFont="1" applyBorder="1">
      <alignment/>
      <protection/>
    </xf>
    <xf numFmtId="2" fontId="0" fillId="11" borderId="23" xfId="0" applyNumberFormat="1" applyFill="1" applyBorder="1" applyAlignment="1">
      <alignment/>
    </xf>
    <xf numFmtId="49" fontId="24" fillId="11" borderId="17" xfId="53" applyNumberFormat="1" applyFont="1" applyFill="1" applyBorder="1">
      <alignment/>
      <protection/>
    </xf>
    <xf numFmtId="49" fontId="29" fillId="0" borderId="17" xfId="0" applyNumberFormat="1" applyFont="1" applyBorder="1" applyAlignment="1">
      <alignment/>
    </xf>
    <xf numFmtId="0" fontId="27" fillId="11" borderId="21" xfId="0" applyFont="1" applyFill="1" applyBorder="1" applyAlignment="1">
      <alignment/>
    </xf>
    <xf numFmtId="0" fontId="18" fillId="0" borderId="0" xfId="53" applyFont="1" applyAlignment="1">
      <alignment horizontal="center" wrapText="1"/>
      <protection/>
    </xf>
    <xf numFmtId="0" fontId="21" fillId="11" borderId="10" xfId="53" applyFont="1" applyFill="1" applyBorder="1" applyAlignment="1">
      <alignment horizontal="center"/>
      <protection/>
    </xf>
    <xf numFmtId="0" fontId="21" fillId="11" borderId="11" xfId="53" applyFont="1" applyFill="1" applyBorder="1" applyAlignment="1">
      <alignment horizontal="center"/>
      <protection/>
    </xf>
    <xf numFmtId="0" fontId="21" fillId="11" borderId="14" xfId="53" applyFont="1" applyFill="1" applyBorder="1" applyAlignment="1">
      <alignment horizontal="center"/>
      <protection/>
    </xf>
    <xf numFmtId="0" fontId="21" fillId="11" borderId="15" xfId="53" applyFont="1" applyFill="1" applyBorder="1" applyAlignment="1">
      <alignment horizontal="center"/>
      <protection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49" fontId="19" fillId="0" borderId="25" xfId="53" applyNumberFormat="1" applyFont="1" applyBorder="1" applyAlignment="1">
      <alignment horizontal="center"/>
      <protection/>
    </xf>
    <xf numFmtId="0" fontId="24" fillId="0" borderId="17" xfId="53" applyFont="1" applyBorder="1" applyAlignment="1">
      <alignment horizontal="left"/>
      <protection/>
    </xf>
    <xf numFmtId="0" fontId="24" fillId="0" borderId="24" xfId="53" applyFont="1" applyBorder="1" applyAlignment="1">
      <alignment horizontal="left"/>
      <protection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3" fillId="11" borderId="24" xfId="53" applyFont="1" applyFill="1" applyBorder="1" applyAlignment="1">
      <alignment horizontal="left"/>
      <protection/>
    </xf>
    <xf numFmtId="0" fontId="23" fillId="11" borderId="25" xfId="53" applyFont="1" applyFill="1" applyBorder="1" applyAlignment="1">
      <alignment horizontal="left"/>
      <protection/>
    </xf>
    <xf numFmtId="0" fontId="19" fillId="0" borderId="24" xfId="53" applyFont="1" applyBorder="1" applyAlignment="1">
      <alignment horizontal="left"/>
      <protection/>
    </xf>
    <xf numFmtId="0" fontId="19" fillId="0" borderId="25" xfId="53" applyFont="1" applyBorder="1" applyAlignment="1">
      <alignment horizontal="left"/>
      <protection/>
    </xf>
    <xf numFmtId="0" fontId="21" fillId="11" borderId="17" xfId="53" applyFont="1" applyFill="1" applyBorder="1" applyAlignment="1">
      <alignment horizontal="left"/>
      <protection/>
    </xf>
    <xf numFmtId="0" fontId="21" fillId="11" borderId="24" xfId="53" applyFont="1" applyFill="1" applyBorder="1" applyAlignment="1">
      <alignment horizontal="left"/>
      <protection/>
    </xf>
    <xf numFmtId="0" fontId="21" fillId="11" borderId="17" xfId="53" applyFont="1" applyFill="1" applyBorder="1">
      <alignment/>
      <protection/>
    </xf>
    <xf numFmtId="0" fontId="21" fillId="11" borderId="24" xfId="53" applyFont="1" applyFill="1" applyBorder="1">
      <alignment/>
      <protection/>
    </xf>
    <xf numFmtId="0" fontId="19" fillId="0" borderId="24" xfId="53" applyFont="1" applyBorder="1">
      <alignment/>
      <protection/>
    </xf>
    <xf numFmtId="0" fontId="19" fillId="0" borderId="25" xfId="53" applyFont="1" applyBorder="1">
      <alignment/>
      <protection/>
    </xf>
    <xf numFmtId="0" fontId="19" fillId="0" borderId="17" xfId="53" applyFont="1" applyBorder="1" applyAlignment="1">
      <alignment horizontal="left"/>
      <protection/>
    </xf>
    <xf numFmtId="49" fontId="19" fillId="0" borderId="17" xfId="53" applyNumberFormat="1" applyFont="1" applyBorder="1" applyAlignment="1">
      <alignment horizontal="center"/>
      <protection/>
    </xf>
    <xf numFmtId="49" fontId="19" fillId="0" borderId="24" xfId="53" applyNumberFormat="1" applyFont="1" applyBorder="1" applyAlignment="1">
      <alignment horizontal="center"/>
      <protection/>
    </xf>
    <xf numFmtId="0" fontId="24" fillId="11" borderId="24" xfId="53" applyFont="1" applyFill="1" applyBorder="1" applyAlignment="1">
      <alignment horizontal="left"/>
      <protection/>
    </xf>
    <xf numFmtId="0" fontId="24" fillId="11" borderId="25" xfId="53" applyFont="1" applyFill="1" applyBorder="1" applyAlignment="1">
      <alignment horizontal="left"/>
      <protection/>
    </xf>
    <xf numFmtId="0" fontId="19" fillId="0" borderId="26" xfId="53" applyFont="1" applyBorder="1" applyAlignment="1">
      <alignment horizontal="left"/>
      <protection/>
    </xf>
    <xf numFmtId="0" fontId="19" fillId="0" borderId="27" xfId="53" applyFont="1" applyBorder="1" applyAlignment="1">
      <alignment horizontal="left"/>
      <protection/>
    </xf>
    <xf numFmtId="0" fontId="23" fillId="11" borderId="24" xfId="53" applyFont="1" applyFill="1" applyBorder="1">
      <alignment/>
      <protection/>
    </xf>
    <xf numFmtId="0" fontId="23" fillId="11" borderId="25" xfId="53" applyFont="1" applyFill="1" applyBorder="1">
      <alignment/>
      <protection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uyutnyy_dom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2.75390625" style="0" customWidth="1"/>
    <col min="3" max="3" width="13.875" style="0" customWidth="1"/>
    <col min="5" max="5" width="28.625" style="0" customWidth="1"/>
    <col min="6" max="6" width="39.125" style="0" customWidth="1"/>
  </cols>
  <sheetData>
    <row r="1" spans="2:6" ht="15.75" thickBot="1">
      <c r="B1" s="1"/>
      <c r="C1" s="1"/>
      <c r="D1" s="1"/>
      <c r="E1" s="1"/>
      <c r="F1" s="1"/>
    </row>
    <row r="2" spans="2:6" ht="20.25">
      <c r="B2" s="2"/>
      <c r="C2" s="3" t="s">
        <v>0</v>
      </c>
      <c r="D2" s="4" t="s">
        <v>45</v>
      </c>
      <c r="E2" s="4"/>
      <c r="F2" s="5"/>
    </row>
    <row r="3" spans="2:6" ht="20.25">
      <c r="B3" s="2"/>
      <c r="C3" s="6" t="s">
        <v>1</v>
      </c>
      <c r="D3" s="7" t="s">
        <v>44</v>
      </c>
      <c r="E3" s="7"/>
      <c r="F3" s="21"/>
    </row>
    <row r="4" spans="2:6" ht="20.25">
      <c r="B4" s="1"/>
      <c r="C4" s="6" t="s">
        <v>2</v>
      </c>
      <c r="D4" s="7" t="s">
        <v>101</v>
      </c>
      <c r="E4" s="8"/>
      <c r="F4" s="22"/>
    </row>
    <row r="5" spans="2:6" ht="20.25">
      <c r="B5" s="1"/>
      <c r="C5" s="6" t="s">
        <v>3</v>
      </c>
      <c r="D5" s="7" t="s">
        <v>15</v>
      </c>
      <c r="E5" s="8"/>
      <c r="F5" s="22"/>
    </row>
    <row r="6" spans="2:6" ht="20.25">
      <c r="B6" s="1"/>
      <c r="C6" s="6" t="s">
        <v>4</v>
      </c>
      <c r="D6" s="9" t="s">
        <v>16</v>
      </c>
      <c r="E6" s="8"/>
      <c r="F6" s="22"/>
    </row>
    <row r="7" spans="2:6" ht="15">
      <c r="B7" s="1"/>
      <c r="C7" s="6"/>
      <c r="D7" s="17"/>
      <c r="E7" s="8"/>
      <c r="F7" s="22"/>
    </row>
    <row r="8" spans="2:6" ht="15.75" thickBot="1">
      <c r="B8" s="1"/>
      <c r="C8" s="10"/>
      <c r="D8" s="11"/>
      <c r="E8" s="11"/>
      <c r="F8" s="12"/>
    </row>
    <row r="9" spans="2:6" ht="15">
      <c r="B9" s="1"/>
      <c r="C9" s="1"/>
      <c r="D9" s="1"/>
      <c r="E9" s="1"/>
      <c r="F9" s="1"/>
    </row>
    <row r="10" spans="2:6" ht="20.25">
      <c r="B10" s="37" t="s">
        <v>5</v>
      </c>
      <c r="C10" s="37"/>
      <c r="D10" s="37"/>
      <c r="E10" s="37"/>
      <c r="F10" s="37"/>
    </row>
    <row r="11" spans="2:6" ht="20.25">
      <c r="B11" s="37" t="s">
        <v>6</v>
      </c>
      <c r="C11" s="37"/>
      <c r="D11" s="37"/>
      <c r="E11" s="37"/>
      <c r="F11" s="37"/>
    </row>
    <row r="12" spans="2:6" ht="15.75" thickBot="1">
      <c r="B12" s="1"/>
      <c r="C12" s="1"/>
      <c r="D12" s="1"/>
      <c r="E12" s="1"/>
      <c r="F12" s="1"/>
    </row>
    <row r="13" spans="2:6" ht="19.5" thickBot="1">
      <c r="B13" s="38" t="s">
        <v>7</v>
      </c>
      <c r="C13" s="39"/>
      <c r="D13" s="39"/>
      <c r="E13" s="39"/>
      <c r="F13" s="23" t="s">
        <v>8</v>
      </c>
    </row>
    <row r="14" spans="2:6" ht="13.5" thickBot="1">
      <c r="B14" s="40"/>
      <c r="C14" s="41"/>
      <c r="D14" s="41"/>
      <c r="E14" s="41"/>
      <c r="F14" s="24" t="s">
        <v>94</v>
      </c>
    </row>
    <row r="15" spans="2:6" ht="14.25">
      <c r="B15" s="45" t="s">
        <v>9</v>
      </c>
      <c r="C15" s="45"/>
      <c r="D15" s="45"/>
      <c r="E15" s="46"/>
      <c r="F15" s="25">
        <v>2614945.75</v>
      </c>
    </row>
    <row r="16" spans="2:6" ht="14.25">
      <c r="B16" s="45" t="s">
        <v>10</v>
      </c>
      <c r="C16" s="45"/>
      <c r="D16" s="45"/>
      <c r="E16" s="46"/>
      <c r="F16" s="25">
        <v>2817050.92</v>
      </c>
    </row>
    <row r="17" spans="2:6" ht="15">
      <c r="B17" s="44"/>
      <c r="C17" s="44"/>
      <c r="D17" s="44"/>
      <c r="E17" s="44"/>
      <c r="F17" s="26"/>
    </row>
    <row r="18" spans="2:6" ht="12.75">
      <c r="B18" s="18" t="s">
        <v>19</v>
      </c>
      <c r="C18" s="49" t="s">
        <v>11</v>
      </c>
      <c r="D18" s="50"/>
      <c r="E18" s="50"/>
      <c r="F18" s="27"/>
    </row>
    <row r="19" spans="2:6" ht="15">
      <c r="B19" s="14" t="s">
        <v>20</v>
      </c>
      <c r="C19" s="51" t="s">
        <v>84</v>
      </c>
      <c r="D19" s="52"/>
      <c r="E19" s="52"/>
      <c r="F19" s="28">
        <v>380.4</v>
      </c>
    </row>
    <row r="20" spans="2:6" ht="15">
      <c r="B20" s="14" t="s">
        <v>21</v>
      </c>
      <c r="C20" s="51" t="s">
        <v>86</v>
      </c>
      <c r="D20" s="52"/>
      <c r="E20" s="52"/>
      <c r="F20" s="28">
        <v>4144</v>
      </c>
    </row>
    <row r="21" spans="2:6" ht="15">
      <c r="B21" s="14" t="s">
        <v>22</v>
      </c>
      <c r="C21" s="51" t="s">
        <v>83</v>
      </c>
      <c r="D21" s="52"/>
      <c r="E21" s="52"/>
      <c r="F21" s="28">
        <v>1146</v>
      </c>
    </row>
    <row r="22" spans="2:6" ht="15">
      <c r="B22" s="14" t="s">
        <v>23</v>
      </c>
      <c r="C22" s="51" t="s">
        <v>87</v>
      </c>
      <c r="D22" s="52"/>
      <c r="E22" s="52"/>
      <c r="F22" s="28">
        <v>3622.6</v>
      </c>
    </row>
    <row r="23" spans="2:6" ht="15">
      <c r="B23" s="14" t="s">
        <v>24</v>
      </c>
      <c r="C23" s="51" t="s">
        <v>97</v>
      </c>
      <c r="D23" s="52"/>
      <c r="E23" s="52"/>
      <c r="F23" s="28">
        <v>47252.16</v>
      </c>
    </row>
    <row r="24" spans="2:6" ht="15">
      <c r="B24" s="14" t="s">
        <v>25</v>
      </c>
      <c r="C24" s="51" t="s">
        <v>99</v>
      </c>
      <c r="D24" s="52"/>
      <c r="E24" s="52"/>
      <c r="F24" s="29">
        <v>4248</v>
      </c>
    </row>
    <row r="25" spans="2:6" ht="15">
      <c r="B25" s="14" t="s">
        <v>26</v>
      </c>
      <c r="C25" s="51" t="s">
        <v>77</v>
      </c>
      <c r="D25" s="52"/>
      <c r="E25" s="52"/>
      <c r="F25" s="28">
        <v>172037.4</v>
      </c>
    </row>
    <row r="26" spans="2:6" ht="15">
      <c r="B26" s="14" t="s">
        <v>27</v>
      </c>
      <c r="C26" s="51" t="s">
        <v>88</v>
      </c>
      <c r="D26" s="52"/>
      <c r="E26" s="52"/>
      <c r="F26" s="28">
        <v>209032.4</v>
      </c>
    </row>
    <row r="27" spans="2:6" ht="15">
      <c r="B27" s="14" t="s">
        <v>28</v>
      </c>
      <c r="C27" s="51" t="s">
        <v>76</v>
      </c>
      <c r="D27" s="52"/>
      <c r="E27" s="52"/>
      <c r="F27" s="28">
        <v>1208576.62</v>
      </c>
    </row>
    <row r="28" spans="2:6" ht="15">
      <c r="B28" s="20" t="s">
        <v>29</v>
      </c>
      <c r="C28" s="64" t="s">
        <v>75</v>
      </c>
      <c r="D28" s="65"/>
      <c r="E28" s="65"/>
      <c r="F28" s="30">
        <v>201246.85</v>
      </c>
    </row>
    <row r="29" spans="2:6" ht="15">
      <c r="B29" s="14" t="s">
        <v>30</v>
      </c>
      <c r="C29" s="59" t="s">
        <v>98</v>
      </c>
      <c r="D29" s="59"/>
      <c r="E29" s="51"/>
      <c r="F29" s="29">
        <v>98688.03</v>
      </c>
    </row>
    <row r="30" spans="2:6" ht="15">
      <c r="B30" s="60"/>
      <c r="C30" s="60"/>
      <c r="D30" s="60"/>
      <c r="E30" s="61"/>
      <c r="F30" s="31"/>
    </row>
    <row r="31" spans="2:6" ht="14.25">
      <c r="B31" s="34" t="s">
        <v>31</v>
      </c>
      <c r="C31" s="62" t="s">
        <v>12</v>
      </c>
      <c r="D31" s="63"/>
      <c r="E31" s="63"/>
      <c r="F31" s="27"/>
    </row>
    <row r="32" spans="2:6" ht="15">
      <c r="B32" s="35" t="s">
        <v>32</v>
      </c>
      <c r="C32" s="47" t="s">
        <v>89</v>
      </c>
      <c r="D32" s="48"/>
      <c r="E32" s="48"/>
      <c r="F32" s="28">
        <v>304101.87</v>
      </c>
    </row>
    <row r="33" spans="2:6" ht="15">
      <c r="B33" s="35" t="s">
        <v>33</v>
      </c>
      <c r="C33" s="47" t="s">
        <v>13</v>
      </c>
      <c r="D33" s="48"/>
      <c r="E33" s="48"/>
      <c r="F33" s="32">
        <v>45437</v>
      </c>
    </row>
    <row r="34" spans="2:6" ht="15">
      <c r="B34" s="35" t="s">
        <v>34</v>
      </c>
      <c r="C34" s="47" t="s">
        <v>78</v>
      </c>
      <c r="D34" s="48"/>
      <c r="E34" s="48"/>
      <c r="F34" s="30">
        <v>90913</v>
      </c>
    </row>
    <row r="35" spans="2:6" ht="15">
      <c r="B35" s="35" t="s">
        <v>35</v>
      </c>
      <c r="C35" s="42" t="s">
        <v>79</v>
      </c>
      <c r="D35" s="43"/>
      <c r="E35" s="43"/>
      <c r="F35" s="32">
        <v>2218</v>
      </c>
    </row>
    <row r="36" spans="2:6" ht="15">
      <c r="B36" s="35" t="s">
        <v>36</v>
      </c>
      <c r="C36" s="42" t="s">
        <v>17</v>
      </c>
      <c r="D36" s="43"/>
      <c r="E36" s="43"/>
      <c r="F36" s="32">
        <v>10830</v>
      </c>
    </row>
    <row r="37" spans="2:6" ht="15">
      <c r="B37" s="35" t="s">
        <v>37</v>
      </c>
      <c r="C37" s="42" t="s">
        <v>18</v>
      </c>
      <c r="D37" s="43"/>
      <c r="E37" s="43"/>
      <c r="F37" s="32">
        <v>6986</v>
      </c>
    </row>
    <row r="38" spans="2:6" ht="15">
      <c r="B38" s="35" t="s">
        <v>38</v>
      </c>
      <c r="C38" s="42" t="s">
        <v>80</v>
      </c>
      <c r="D38" s="43"/>
      <c r="E38" s="43"/>
      <c r="F38" s="32">
        <v>3487.6</v>
      </c>
    </row>
    <row r="39" spans="2:6" ht="15">
      <c r="B39" s="44"/>
      <c r="C39" s="44"/>
      <c r="D39" s="44"/>
      <c r="E39" s="44"/>
      <c r="F39" s="26"/>
    </row>
    <row r="40" spans="2:6" ht="12.75">
      <c r="B40" s="13" t="s">
        <v>39</v>
      </c>
      <c r="C40" s="66" t="s">
        <v>14</v>
      </c>
      <c r="D40" s="67"/>
      <c r="E40" s="67"/>
      <c r="F40" s="27"/>
    </row>
    <row r="41" spans="2:6" ht="15">
      <c r="B41" s="14" t="s">
        <v>40</v>
      </c>
      <c r="C41" s="57" t="s">
        <v>90</v>
      </c>
      <c r="D41" s="58"/>
      <c r="E41" s="58"/>
      <c r="F41" s="28">
        <v>50462.34</v>
      </c>
    </row>
    <row r="42" spans="2:6" ht="15">
      <c r="B42" s="14" t="s">
        <v>41</v>
      </c>
      <c r="C42" s="57" t="s">
        <v>91</v>
      </c>
      <c r="D42" s="58"/>
      <c r="E42" s="58"/>
      <c r="F42" s="32">
        <v>25288.48</v>
      </c>
    </row>
    <row r="43" spans="2:6" ht="15">
      <c r="B43" s="14" t="s">
        <v>42</v>
      </c>
      <c r="C43" s="57" t="s">
        <v>92</v>
      </c>
      <c r="D43" s="58"/>
      <c r="E43" s="58"/>
      <c r="F43" s="28">
        <v>5500</v>
      </c>
    </row>
    <row r="44" spans="2:6" ht="15">
      <c r="B44" s="14" t="s">
        <v>43</v>
      </c>
      <c r="C44" s="51" t="s">
        <v>82</v>
      </c>
      <c r="D44" s="52"/>
      <c r="E44" s="52"/>
      <c r="F44" s="28">
        <v>2360</v>
      </c>
    </row>
    <row r="45" spans="2:6" ht="15">
      <c r="B45" s="14" t="s">
        <v>85</v>
      </c>
      <c r="C45" s="57" t="s">
        <v>81</v>
      </c>
      <c r="D45" s="58"/>
      <c r="E45" s="58"/>
      <c r="F45" s="28">
        <v>10208.2</v>
      </c>
    </row>
    <row r="46" spans="2:6" ht="15">
      <c r="B46" s="14" t="s">
        <v>100</v>
      </c>
      <c r="C46" s="57" t="s">
        <v>93</v>
      </c>
      <c r="D46" s="58"/>
      <c r="E46" s="58"/>
      <c r="F46" s="28">
        <v>13890</v>
      </c>
    </row>
    <row r="47" spans="2:6" ht="15">
      <c r="B47" s="14"/>
      <c r="C47" s="51"/>
      <c r="D47" s="52"/>
      <c r="E47" s="52"/>
      <c r="F47" s="28"/>
    </row>
    <row r="48" spans="2:6" ht="15">
      <c r="B48" s="15"/>
      <c r="C48" s="55" t="s">
        <v>95</v>
      </c>
      <c r="D48" s="55"/>
      <c r="E48" s="56"/>
      <c r="F48" s="33">
        <f>SUM(F17:F46)</f>
        <v>2522056.95</v>
      </c>
    </row>
    <row r="49" spans="2:6" ht="15">
      <c r="B49" s="16"/>
      <c r="C49" s="53" t="s">
        <v>96</v>
      </c>
      <c r="D49" s="53"/>
      <c r="E49" s="54"/>
      <c r="F49" s="36">
        <v>2817050.92</v>
      </c>
    </row>
  </sheetData>
  <sheetProtection/>
  <mergeCells count="38">
    <mergeCell ref="C27:E27"/>
    <mergeCell ref="C28:E28"/>
    <mergeCell ref="C46:E46"/>
    <mergeCell ref="C40:E40"/>
    <mergeCell ref="C41:E41"/>
    <mergeCell ref="C42:E42"/>
    <mergeCell ref="C49:E49"/>
    <mergeCell ref="C48:E48"/>
    <mergeCell ref="C43:E43"/>
    <mergeCell ref="C21:E21"/>
    <mergeCell ref="C29:E29"/>
    <mergeCell ref="B30:E30"/>
    <mergeCell ref="C31:E31"/>
    <mergeCell ref="C32:E32"/>
    <mergeCell ref="C33:E33"/>
    <mergeCell ref="C25:E25"/>
    <mergeCell ref="C37:E37"/>
    <mergeCell ref="C38:E38"/>
    <mergeCell ref="C44:E44"/>
    <mergeCell ref="C47:E47"/>
    <mergeCell ref="C45:E45"/>
    <mergeCell ref="C35:E35"/>
    <mergeCell ref="B10:F10"/>
    <mergeCell ref="B11:F11"/>
    <mergeCell ref="B13:E14"/>
    <mergeCell ref="C36:E36"/>
    <mergeCell ref="B39:E39"/>
    <mergeCell ref="B15:E15"/>
    <mergeCell ref="B16:E16"/>
    <mergeCell ref="C34:E34"/>
    <mergeCell ref="B17:E17"/>
    <mergeCell ref="C18:E18"/>
    <mergeCell ref="C19:E19"/>
    <mergeCell ref="C22:E22"/>
    <mergeCell ref="C23:E23"/>
    <mergeCell ref="C24:E24"/>
    <mergeCell ref="C20:E20"/>
    <mergeCell ref="C26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E15" sqref="E15"/>
    </sheetView>
  </sheetViews>
  <sheetFormatPr defaultColWidth="9.00390625" defaultRowHeight="12.75"/>
  <sheetData>
    <row r="1" spans="5:9" ht="12.75">
      <c r="E1" t="s">
        <v>62</v>
      </c>
      <c r="F1" t="s">
        <v>63</v>
      </c>
      <c r="G1" t="s">
        <v>64</v>
      </c>
      <c r="H1" t="s">
        <v>65</v>
      </c>
      <c r="I1" t="s">
        <v>70</v>
      </c>
    </row>
    <row r="2" spans="2:12" ht="12.75">
      <c r="B2" s="68" t="s">
        <v>46</v>
      </c>
      <c r="C2" s="68"/>
      <c r="D2" s="68"/>
      <c r="E2">
        <f>12400+28250+19110+20000</f>
        <v>79760</v>
      </c>
      <c r="F2">
        <f>20000+10000</f>
        <v>30000</v>
      </c>
      <c r="G2">
        <f>9451.08+15809.14</f>
        <v>25260.22</v>
      </c>
      <c r="H2">
        <f>21660+14066.63+15500+15000</f>
        <v>66226.63</v>
      </c>
      <c r="I2">
        <f aca="true" t="shared" si="0" ref="I2:I20">SUM(E2:H2)</f>
        <v>201246.85</v>
      </c>
      <c r="J2" s="68" t="s">
        <v>46</v>
      </c>
      <c r="K2" s="68"/>
      <c r="L2" s="68"/>
    </row>
    <row r="3" spans="2:12" ht="12.75">
      <c r="B3" s="68" t="s">
        <v>47</v>
      </c>
      <c r="C3" s="68"/>
      <c r="D3" s="68"/>
      <c r="E3">
        <f>35600+54000+30000+37000</f>
        <v>156600</v>
      </c>
      <c r="F3">
        <f>70000+57395+80000+100000</f>
        <v>307395</v>
      </c>
      <c r="G3">
        <f>19130+19127+19138+50000+150000+32589.51+40000+70000</f>
        <v>399984.51</v>
      </c>
      <c r="H3">
        <f>96384.2+117087.91+38265+54600+38260</f>
        <v>344597.11</v>
      </c>
      <c r="I3">
        <f t="shared" si="0"/>
        <v>1208576.62</v>
      </c>
      <c r="J3" s="68" t="s">
        <v>47</v>
      </c>
      <c r="K3" s="68"/>
      <c r="L3" s="68"/>
    </row>
    <row r="4" spans="2:12" ht="12.75">
      <c r="B4" s="68" t="s">
        <v>50</v>
      </c>
      <c r="C4" s="68"/>
      <c r="D4" s="68"/>
      <c r="E4">
        <f>8791+4521.17+21528.23+12846.33</f>
        <v>47686.73</v>
      </c>
      <c r="F4">
        <f>16343.77+24605+5000</f>
        <v>45948.770000000004</v>
      </c>
      <c r="G4">
        <f>8205+7323+7322+12559.78+7102.54</f>
        <v>42512.32</v>
      </c>
      <c r="H4">
        <f>11576.58+12156+12157</f>
        <v>35889.58</v>
      </c>
      <c r="I4">
        <f t="shared" si="0"/>
        <v>172037.40000000002</v>
      </c>
      <c r="J4" s="68" t="s">
        <v>50</v>
      </c>
      <c r="K4" s="68"/>
      <c r="L4" s="68"/>
    </row>
    <row r="5" spans="2:12" ht="12.75">
      <c r="B5" s="68" t="s">
        <v>48</v>
      </c>
      <c r="C5" s="68"/>
      <c r="D5" s="68"/>
      <c r="E5">
        <f>700+70+61.32+188.38+181.56+153.58+132.06+105.52+217.97+218.43+65+155.57+51.66+160.54+46.5+700+126.26+52.09+35+211.5+29.5+50+320+15+162+227.25+85.31+38.4+339.77+93.78+302.86+150+56.71+383.1+700+121.1+235.68+80+517.2+102.8+114.05+58+49.89+72.13+411.54+80+105+307.16+125.78+80+112.5+650+37.5+78.36+87.43+75+213.1+100</f>
        <v>10400.840000000004</v>
      </c>
      <c r="F5">
        <f>700+105+127.5+30.23+122+150+227.08+332.43+227.61+188+497.54+256.13+700+206.11+120+80+341.15+111.38+76.5+40+152+162.84+181.65+201.85+197.85+307.04+60+97.76+76.04+223.95+106.5+199.88+150+105+67.5+700+150+100+118.68+70.5+59.33+291.58+40.5+217.65+173.28+134.46+187.5+63.41+82.5+343.1+67.5+147+80</f>
        <v>9955.51</v>
      </c>
      <c r="G5">
        <f>700+54.35+109.5+160+58+650+280.27+134.06+117+352.36+318.46+72+50+60+331.2+320.34+81.08+430.5+362.25+80+700+650+440.68+20+172.5+20+68.01+80+50+354.28+224.5+93+300+40+150.37+214.65+106.5+168.84+246.2+120.47+68.25+40+159.24+62.1+67.5+97.5+700+66.11+140+100+75+456.9+240.91+60+650+189.31+187.8+39.9+260.7+40+209.46+281.64+200.25+50+152.8+63.9+40</f>
        <v>13640.639999999998</v>
      </c>
      <c r="H5">
        <f>700+40+51+66+560.14+144+396.73+573.34+121.81+169.88+82.5+58.74+39.78+75.9+367.5+60+272.37+217.5+650+133.24+700+578.52+90+40+171.36+174.86+78.75+45+353+90+20+56.66+672.59+266.91+20+399.6+351.1+45+155.42+226.5+45+360.08+650+50+116.25+263.96+750+168+330+69.56+130+253.42+63.91+436.52+105+75+114+73.87+140.42+283.53+701.26+200+1037.37+82.5+650</f>
        <v>16465.350000000002</v>
      </c>
      <c r="I5">
        <f t="shared" si="0"/>
        <v>50462.34000000001</v>
      </c>
      <c r="J5" s="68" t="s">
        <v>48</v>
      </c>
      <c r="K5" s="68"/>
      <c r="L5" s="68"/>
    </row>
    <row r="6" spans="2:12" ht="12.75">
      <c r="B6" s="68" t="s">
        <v>49</v>
      </c>
      <c r="C6" s="68"/>
      <c r="D6" s="68"/>
      <c r="E6">
        <f>392.74+2700+3000+2300+17000+25771.96</f>
        <v>51164.7</v>
      </c>
      <c r="F6">
        <f>25000+25500+25700</f>
        <v>76200</v>
      </c>
      <c r="G6">
        <f>23937.17+23500+22700+5640+2000</f>
        <v>77777.17</v>
      </c>
      <c r="H6">
        <f>20700+2000+3700+20700+25200+26660</f>
        <v>98960</v>
      </c>
      <c r="I6">
        <f t="shared" si="0"/>
        <v>304101.87</v>
      </c>
      <c r="J6" s="68" t="s">
        <v>49</v>
      </c>
      <c r="K6" s="68"/>
      <c r="L6" s="68"/>
    </row>
    <row r="7" spans="2:12" ht="12.75">
      <c r="B7" s="68" t="s">
        <v>51</v>
      </c>
      <c r="C7" s="68"/>
      <c r="D7" s="68"/>
      <c r="E7">
        <f>58+850+58+863</f>
        <v>1829</v>
      </c>
      <c r="F7">
        <f>854+837+58+59+860+60</f>
        <v>2728</v>
      </c>
      <c r="G7">
        <f>801+56+14566.48+722+760+53</f>
        <v>16958.48</v>
      </c>
      <c r="H7">
        <f>983+874+61+844+59+890+62</f>
        <v>3773</v>
      </c>
      <c r="I7">
        <f t="shared" si="0"/>
        <v>25288.48</v>
      </c>
      <c r="J7" s="68" t="s">
        <v>51</v>
      </c>
      <c r="K7" s="68"/>
      <c r="L7" s="68"/>
    </row>
    <row r="8" spans="2:12" ht="12.75">
      <c r="B8" s="68" t="s">
        <v>52</v>
      </c>
      <c r="C8" s="68"/>
      <c r="D8" s="68"/>
      <c r="E8">
        <f>8000+20000+35000</f>
        <v>63000</v>
      </c>
      <c r="F8">
        <f>30000+30000</f>
        <v>60000</v>
      </c>
      <c r="G8">
        <f>14566.48+14566.48</f>
        <v>29132.96</v>
      </c>
      <c r="H8">
        <f>14566.48+14566.48+14566.48+13200</f>
        <v>56899.44</v>
      </c>
      <c r="I8">
        <f t="shared" si="0"/>
        <v>209032.4</v>
      </c>
      <c r="J8" s="68" t="s">
        <v>52</v>
      </c>
      <c r="K8" s="68"/>
      <c r="L8" s="68"/>
    </row>
    <row r="9" spans="2:12" ht="12.75">
      <c r="B9" s="68" t="s">
        <v>54</v>
      </c>
      <c r="C9" s="68"/>
      <c r="D9" s="68"/>
      <c r="E9">
        <f>6640+980+6725+1005</f>
        <v>15350</v>
      </c>
      <c r="F9">
        <f>6664+6550+987+953+6710+1001</f>
        <v>22865</v>
      </c>
      <c r="G9">
        <f>6302+878+5757+715+6020+794</f>
        <v>20466</v>
      </c>
      <c r="H9">
        <f>1260+7576+7100+800+6580+986+7100+830</f>
        <v>32232</v>
      </c>
      <c r="I9">
        <f t="shared" si="0"/>
        <v>90913</v>
      </c>
      <c r="J9" s="68" t="s">
        <v>54</v>
      </c>
      <c r="K9" s="68"/>
      <c r="L9" s="68"/>
    </row>
    <row r="10" spans="2:12" ht="12.75">
      <c r="B10" s="68" t="s">
        <v>53</v>
      </c>
      <c r="C10" s="68"/>
      <c r="D10" s="68"/>
      <c r="E10">
        <f>3810+3867</f>
        <v>7677</v>
      </c>
      <c r="F10">
        <f>3826+3750+3853</f>
        <v>11429</v>
      </c>
      <c r="G10">
        <f>3591+3235+3407</f>
        <v>10233</v>
      </c>
      <c r="H10">
        <f>4418+3915+3781+3984</f>
        <v>16098</v>
      </c>
      <c r="I10">
        <f t="shared" si="0"/>
        <v>45437</v>
      </c>
      <c r="J10" s="68" t="s">
        <v>53</v>
      </c>
      <c r="K10" s="68"/>
      <c r="L10" s="68"/>
    </row>
    <row r="11" spans="2:12" ht="12.75">
      <c r="B11" s="68" t="s">
        <v>55</v>
      </c>
      <c r="C11" s="68"/>
      <c r="D11" s="68"/>
      <c r="E11">
        <f>910+922</f>
        <v>1832</v>
      </c>
      <c r="F11">
        <f>913+895+920</f>
        <v>2728</v>
      </c>
      <c r="G11">
        <f>856+772+813</f>
        <v>2441</v>
      </c>
      <c r="H11">
        <f>1053+934+902+940</f>
        <v>3829</v>
      </c>
      <c r="I11">
        <f t="shared" si="0"/>
        <v>10830</v>
      </c>
      <c r="J11" s="68" t="s">
        <v>55</v>
      </c>
      <c r="K11" s="68"/>
      <c r="L11" s="68"/>
    </row>
    <row r="12" spans="2:12" ht="12.75">
      <c r="B12" s="68" t="s">
        <v>56</v>
      </c>
      <c r="C12" s="68"/>
      <c r="D12" s="68"/>
      <c r="E12">
        <f>590+595</f>
        <v>1185</v>
      </c>
      <c r="F12">
        <f>577+589+594</f>
        <v>1760</v>
      </c>
      <c r="G12">
        <f>553+498+525</f>
        <v>1576</v>
      </c>
      <c r="H12">
        <f>680+603+582+600</f>
        <v>2465</v>
      </c>
      <c r="I12">
        <f t="shared" si="0"/>
        <v>6986</v>
      </c>
      <c r="J12" s="68" t="s">
        <v>56</v>
      </c>
      <c r="K12" s="68"/>
      <c r="L12" s="68"/>
    </row>
    <row r="13" spans="2:12" ht="12.75">
      <c r="B13" s="68" t="s">
        <v>61</v>
      </c>
      <c r="C13" s="68"/>
      <c r="D13" s="68"/>
      <c r="E13">
        <v>2218</v>
      </c>
      <c r="I13">
        <f t="shared" si="0"/>
        <v>2218</v>
      </c>
      <c r="J13" s="68" t="s">
        <v>61</v>
      </c>
      <c r="K13" s="68"/>
      <c r="L13" s="68"/>
    </row>
    <row r="14" spans="2:12" ht="12.75">
      <c r="B14" s="68" t="s">
        <v>57</v>
      </c>
      <c r="C14" s="68"/>
      <c r="D14" s="68"/>
      <c r="E14">
        <v>12390</v>
      </c>
      <c r="G14">
        <v>1500</v>
      </c>
      <c r="I14">
        <f t="shared" si="0"/>
        <v>13890</v>
      </c>
      <c r="J14" s="68" t="s">
        <v>57</v>
      </c>
      <c r="K14" s="68"/>
      <c r="L14" s="68"/>
    </row>
    <row r="15" spans="2:12" ht="12.75">
      <c r="B15" s="68" t="s">
        <v>58</v>
      </c>
      <c r="C15" s="68"/>
      <c r="D15" s="68"/>
      <c r="E15">
        <v>4248</v>
      </c>
      <c r="I15">
        <f t="shared" si="0"/>
        <v>4248</v>
      </c>
      <c r="J15" s="68" t="s">
        <v>58</v>
      </c>
      <c r="K15" s="68"/>
      <c r="L15" s="68"/>
    </row>
    <row r="16" spans="2:12" ht="12.75">
      <c r="B16" s="68" t="s">
        <v>60</v>
      </c>
      <c r="C16" s="68"/>
      <c r="D16" s="68"/>
      <c r="E16">
        <v>3622.6</v>
      </c>
      <c r="I16">
        <f t="shared" si="0"/>
        <v>3622.6</v>
      </c>
      <c r="J16" s="68" t="s">
        <v>60</v>
      </c>
      <c r="K16" s="68"/>
      <c r="L16" s="68"/>
    </row>
    <row r="17" spans="2:12" ht="12.75">
      <c r="B17" s="68" t="s">
        <v>66</v>
      </c>
      <c r="C17" s="68"/>
      <c r="D17" s="68"/>
      <c r="F17">
        <f>1500+4000</f>
        <v>5500</v>
      </c>
      <c r="I17">
        <f t="shared" si="0"/>
        <v>5500</v>
      </c>
      <c r="J17" s="68" t="s">
        <v>66</v>
      </c>
      <c r="K17" s="68"/>
      <c r="L17" s="68"/>
    </row>
    <row r="18" spans="2:12" ht="12.75">
      <c r="B18" s="68" t="s">
        <v>67</v>
      </c>
      <c r="C18" s="68"/>
      <c r="D18" s="68"/>
      <c r="F18">
        <f>2.9+4.51+4.77+33.13</f>
        <v>45.31</v>
      </c>
      <c r="H18">
        <v>3442.29</v>
      </c>
      <c r="I18">
        <f t="shared" si="0"/>
        <v>3487.6</v>
      </c>
      <c r="J18" s="68" t="s">
        <v>67</v>
      </c>
      <c r="K18" s="68"/>
      <c r="L18" s="68"/>
    </row>
    <row r="19" spans="2:12" ht="12.75">
      <c r="B19" s="68" t="s">
        <v>68</v>
      </c>
      <c r="C19" s="68"/>
      <c r="D19" s="68"/>
      <c r="F19">
        <v>16195.87</v>
      </c>
      <c r="G19">
        <v>17057.73</v>
      </c>
      <c r="H19">
        <v>13998.56</v>
      </c>
      <c r="I19">
        <f t="shared" si="0"/>
        <v>47252.159999999996</v>
      </c>
      <c r="J19" s="68" t="s">
        <v>68</v>
      </c>
      <c r="K19" s="68"/>
      <c r="L19" s="68"/>
    </row>
    <row r="20" spans="2:12" ht="12.75">
      <c r="B20" s="68" t="s">
        <v>69</v>
      </c>
      <c r="C20" s="68"/>
      <c r="D20" s="68"/>
      <c r="H20">
        <v>2360</v>
      </c>
      <c r="I20">
        <f t="shared" si="0"/>
        <v>2360</v>
      </c>
      <c r="J20" s="68" t="s">
        <v>69</v>
      </c>
      <c r="K20" s="68"/>
      <c r="L20" s="68"/>
    </row>
    <row r="21" spans="2:12" ht="12.75">
      <c r="B21" s="68" t="s">
        <v>71</v>
      </c>
      <c r="C21" s="68"/>
      <c r="D21" s="68"/>
      <c r="I21">
        <v>1146</v>
      </c>
      <c r="J21" s="68" t="s">
        <v>71</v>
      </c>
      <c r="K21" s="68"/>
      <c r="L21" s="68"/>
    </row>
    <row r="22" spans="2:12" ht="12.75">
      <c r="B22" s="68" t="s">
        <v>72</v>
      </c>
      <c r="C22" s="68"/>
      <c r="D22" s="68"/>
      <c r="I22">
        <v>4144</v>
      </c>
      <c r="J22" s="68" t="s">
        <v>72</v>
      </c>
      <c r="K22" s="68"/>
      <c r="L22" s="68"/>
    </row>
    <row r="23" spans="2:12" ht="12.75">
      <c r="B23" s="68" t="s">
        <v>73</v>
      </c>
      <c r="C23" s="68"/>
      <c r="D23" s="68"/>
      <c r="I23">
        <v>380.4</v>
      </c>
      <c r="J23" s="68" t="s">
        <v>73</v>
      </c>
      <c r="K23" s="68"/>
      <c r="L23" s="68"/>
    </row>
    <row r="24" spans="2:12" ht="12.75">
      <c r="B24" s="68" t="s">
        <v>74</v>
      </c>
      <c r="C24" s="68"/>
      <c r="D24" s="68"/>
      <c r="I24">
        <v>10208.2</v>
      </c>
      <c r="J24" s="68" t="s">
        <v>74</v>
      </c>
      <c r="K24" s="68"/>
      <c r="L24" s="68"/>
    </row>
    <row r="25" spans="2:4" ht="12.75">
      <c r="B25" s="19"/>
      <c r="C25" s="19"/>
      <c r="D25" s="19"/>
    </row>
    <row r="26" spans="2:9" ht="12.75">
      <c r="B26" s="19"/>
      <c r="C26" s="19"/>
      <c r="D26" s="19"/>
      <c r="I26">
        <f>SUM(E26:H26)</f>
        <v>0</v>
      </c>
    </row>
    <row r="27" spans="2:9" ht="12.75">
      <c r="B27" s="68" t="s">
        <v>59</v>
      </c>
      <c r="C27" s="68"/>
      <c r="D27" s="68"/>
      <c r="E27">
        <v>12516</v>
      </c>
      <c r="G27">
        <f>22306.24+7255+13446+10870</f>
        <v>53877.240000000005</v>
      </c>
      <c r="H27">
        <f>8541.62+14968.17+8785</f>
        <v>32294.79</v>
      </c>
      <c r="I27">
        <f>SUM(E27:H27)</f>
        <v>98688.03</v>
      </c>
    </row>
    <row r="28" spans="5:9" ht="12.75">
      <c r="E28">
        <f>SUM(E2:E27)</f>
        <v>471479.87</v>
      </c>
      <c r="F28">
        <f>SUM(F2:F27)</f>
        <v>592750.4600000001</v>
      </c>
      <c r="G28">
        <f>SUM(G2:G27)</f>
        <v>712417.2699999999</v>
      </c>
      <c r="H28">
        <f>SUM(H2:H27)</f>
        <v>729530.75</v>
      </c>
      <c r="I28">
        <f>SUM(I2:I27)</f>
        <v>2522056.95</v>
      </c>
    </row>
  </sheetData>
  <sheetProtection/>
  <mergeCells count="47">
    <mergeCell ref="B4:D4"/>
    <mergeCell ref="J4:L4"/>
    <mergeCell ref="B5:D5"/>
    <mergeCell ref="J5:L5"/>
    <mergeCell ref="B2:D2"/>
    <mergeCell ref="J2:L2"/>
    <mergeCell ref="B3:D3"/>
    <mergeCell ref="J3:L3"/>
    <mergeCell ref="B8:D8"/>
    <mergeCell ref="J8:L8"/>
    <mergeCell ref="B9:D9"/>
    <mergeCell ref="J9:L9"/>
    <mergeCell ref="B6:D6"/>
    <mergeCell ref="J6:L6"/>
    <mergeCell ref="B7:D7"/>
    <mergeCell ref="J7:L7"/>
    <mergeCell ref="B12:D12"/>
    <mergeCell ref="J12:L12"/>
    <mergeCell ref="B13:D13"/>
    <mergeCell ref="J13:L13"/>
    <mergeCell ref="B10:D10"/>
    <mergeCell ref="J10:L10"/>
    <mergeCell ref="B11:D11"/>
    <mergeCell ref="J11:L11"/>
    <mergeCell ref="B16:D16"/>
    <mergeCell ref="J16:L16"/>
    <mergeCell ref="B17:D17"/>
    <mergeCell ref="J17:L17"/>
    <mergeCell ref="B14:D14"/>
    <mergeCell ref="J14:L14"/>
    <mergeCell ref="B15:D15"/>
    <mergeCell ref="J15:L15"/>
    <mergeCell ref="B20:D20"/>
    <mergeCell ref="J20:L20"/>
    <mergeCell ref="B21:D21"/>
    <mergeCell ref="J21:L21"/>
    <mergeCell ref="B18:D18"/>
    <mergeCell ref="J18:L18"/>
    <mergeCell ref="B19:D19"/>
    <mergeCell ref="J19:L19"/>
    <mergeCell ref="B24:D24"/>
    <mergeCell ref="J24:L24"/>
    <mergeCell ref="B27:D27"/>
    <mergeCell ref="B22:D22"/>
    <mergeCell ref="J22:L22"/>
    <mergeCell ref="B23:D23"/>
    <mergeCell ref="J23:L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zhelezko</cp:lastModifiedBy>
  <cp:lastPrinted>2012-07-04T02:50:36Z</cp:lastPrinted>
  <dcterms:created xsi:type="dcterms:W3CDTF">2012-06-26T02:15:31Z</dcterms:created>
  <dcterms:modified xsi:type="dcterms:W3CDTF">2012-07-05T05:32:30Z</dcterms:modified>
  <cp:category/>
  <cp:version/>
  <cp:contentType/>
  <cp:contentStatus/>
</cp:coreProperties>
</file>